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I+D\CALIFICACION FISCAL\ACTUALIZACIÓN FICHA\"/>
    </mc:Choice>
  </mc:AlternateContent>
  <workbookProtection workbookPassword="ED1B" lockStructure="1"/>
  <bookViews>
    <workbookView xWindow="0" yWindow="1488" windowWidth="12120" windowHeight="9000" tabRatio="852"/>
  </bookViews>
  <sheets>
    <sheet name="EMPRESA-DATOS GENERALES" sheetId="26" r:id="rId1"/>
    <sheet name="EMPRESA-ACCIONARIADO" sheetId="27" r:id="rId2"/>
    <sheet name="PROYECTO-DATOS GENERALES" sheetId="31" r:id="rId3"/>
    <sheet name="ACTIVOS" sheetId="32" r:id="rId4"/>
    <sheet name="PERSONAL" sheetId="1" r:id="rId5"/>
    <sheet name="MATERIALES" sheetId="2" r:id="rId6"/>
    <sheet name="COLABORACIONES" sheetId="57" r:id="rId7"/>
    <sheet name="OTROS COSTES" sheetId="36" r:id="rId8"/>
    <sheet name="PRESUPUESTO TOTAL" sheetId="3" r:id="rId9"/>
    <sheet name="INGRESOS DEL PROYECTO" sheetId="58" r:id="rId10"/>
    <sheet name="DATOS" sheetId="45" state="hidden" r:id="rId11"/>
    <sheet name="EVALUACIÓN" sheetId="46" state="hidden" r:id="rId12"/>
    <sheet name="PRESUPUESTO" sheetId="47" state="hidden" r:id="rId13"/>
    <sheet name="MANO DE OBRA" sheetId="48" state="hidden" r:id="rId14"/>
    <sheet name="WORD PARA AYUDA" sheetId="52" state="hidden" r:id="rId15"/>
    <sheet name="WORD PARA CALIFICACIÓN" sheetId="51" state="hidden" r:id="rId16"/>
    <sheet name="CÁLCULO" sheetId="50" state="hidden" r:id="rId17"/>
    <sheet name="CDTI" sheetId="54" state="hidden" r:id="rId18"/>
    <sheet name="EVALUACIÓN (2)" sheetId="55" state="hidden" r:id="rId19"/>
    <sheet name="SU EQ" sheetId="56" state="hidden" r:id="rId20"/>
  </sheets>
  <externalReferences>
    <externalReference r:id="rId21"/>
    <externalReference r:id="rId22"/>
  </externalReferences>
  <definedNames>
    <definedName name="_xlnm._FilterDatabase" localSheetId="4" hidden="1">PERSONAL!$P$92:$P$95</definedName>
    <definedName name="A.WORD2004" localSheetId="14">'WORD PARA AYUDA'!$A$1:$G$59</definedName>
    <definedName name="A.WORD2004">'WORD PARA CALIFICACIÓN'!$A$1:$G$117</definedName>
    <definedName name="A030601MATINVER">ACTIVOS!$A$4:$L$30</definedName>
    <definedName name="A030602COLCOSTES">PERSONAL!$N$5:$N$77</definedName>
    <definedName name="A030602COLHOMMUJ">PERSONAL!$H$5:$H$77</definedName>
    <definedName name="A030602COLHOMMUJ2">#REF!</definedName>
    <definedName name="A030602COLTITUL">PERSONAL!$I$5:$I$77</definedName>
    <definedName name="A030602COLTITUL2">#REF!</definedName>
    <definedName name="A030602MATHORAS">PERSONAL!$O$5:$S$77</definedName>
    <definedName name="A030602MATNOMCARGO">PERSONAL!$B$5:$N$77</definedName>
    <definedName name="A030602MATNOMCARGO2">#REF!</definedName>
    <definedName name="A030603COLDESCRIP" localSheetId="6">COLABORACIONES!#REF!</definedName>
    <definedName name="A030603COLDESCRIP" localSheetId="7">'OTROS COSTES'!$B$6:$B$6</definedName>
    <definedName name="A030603COLDESCRIP">MATERIALES!$B$6:$B$31</definedName>
    <definedName name="A030604COLCOLABEXT" localSheetId="7">'OTROS COSTES'!#REF!</definedName>
    <definedName name="A040000CASVERGR01">#REF!</definedName>
    <definedName name="A1.PRESUPUESTO">CÁLCULO!$A$32:$G$58</definedName>
    <definedName name="A2.TOPES">CÁLCULO!$A$61:$H$65</definedName>
    <definedName name="A3.SUBVENCIÓN_BAREMO">CÁLCULO!$A$66:$B$75</definedName>
    <definedName name="A4.OTRAS_SUBVENCIONES">CÁLCULO!$A$86:$E$90</definedName>
    <definedName name="A5.OTROS_CRÉDITOS">CÁLCULO!$A$91:$E$94</definedName>
    <definedName name="A6.AYUDAS_SERVICIO">CÁLCULO!$A$95:$E$98</definedName>
    <definedName name="A7.AYUDAS_TOTALES">CÁLCULO!$A$99:$E$102</definedName>
    <definedName name="AnioFirma">#REF!</definedName>
    <definedName name="Bonificación" localSheetId="19">'SU EQ'!$C$8</definedName>
    <definedName name="Casilla2" localSheetId="9">'INGRESOS DEL PROYECTO'!$A$7</definedName>
    <definedName name="CIF">'EMPRESA-DATOS GENERALES'!$B$3</definedName>
    <definedName name="Cuota" localSheetId="19">'SU EQ'!$C$6</definedName>
    <definedName name="Cuota">'SU EQ'!$C$6</definedName>
    <definedName name="DiaFirma">#REF!</definedName>
    <definedName name="Duración_del_periodo_de_carencia____por_tramos" localSheetId="19">'SU EQ'!$C$7</definedName>
    <definedName name="Duración_del_periodo_de_carencia____por_tramos">'SU EQ'!$C$7</definedName>
    <definedName name="Duración_del_prestamo___por_tramos" localSheetId="19">'SU EQ'!$C$5</definedName>
    <definedName name="Duración_del_prestamo___por_tramos">'SU EQ'!$C$5</definedName>
    <definedName name="FechaFin" localSheetId="19">'[1]9'!$G$35</definedName>
    <definedName name="FechaFin">'PROYECTO-DATOS GENERALES'!$G$31</definedName>
    <definedName name="FechaInicio">'PROYECTO-DATOS GENERALES'!$D$31</definedName>
    <definedName name="hombresmujeres">PERSONAL!$O$90:$P$90</definedName>
    <definedName name="Identificador">#REF!</definedName>
    <definedName name="MesFirma">#REF!</definedName>
    <definedName name="Otras_Subvenciones">CÁLCULO!$A$87:$E$91</definedName>
    <definedName name="Tipo_bonificado_por_tramo_de_reembolso" localSheetId="19">'SU EQ'!$C$4</definedName>
    <definedName name="Tipo_bonificado_por_tramo_de_reembolso">'SU EQ'!$C$4</definedName>
    <definedName name="Tipo_de_referencia_por_tramo_de_reembolso" localSheetId="19">'SU EQ'!$C$3</definedName>
    <definedName name="Tipo_de_referencia_por_tramo_de_reembolso">'SU EQ'!$C$3</definedName>
    <definedName name="Tipo_impositivo" localSheetId="19">'SU EQ'!$C$9</definedName>
    <definedName name="Titulo">#REF!</definedName>
    <definedName name="WORD" localSheetId="14">'WORD PARA AYUDA'!$A$1:$G$59</definedName>
    <definedName name="WORD">'WORD PARA CALIFICACIÓN'!$A$1:$G$117</definedName>
  </definedNames>
  <calcPr calcId="162913"/>
</workbook>
</file>

<file path=xl/calcChain.xml><?xml version="1.0" encoding="utf-8"?>
<calcChain xmlns="http://schemas.openxmlformats.org/spreadsheetml/2006/main">
  <c r="D6" i="57" l="1"/>
  <c r="Y77" i="1"/>
  <c r="X77" i="1"/>
  <c r="W77" i="1"/>
  <c r="V77" i="1"/>
  <c r="U77" i="1"/>
  <c r="Y76" i="1"/>
  <c r="X76" i="1"/>
  <c r="W76" i="1"/>
  <c r="V76" i="1"/>
  <c r="U76" i="1"/>
  <c r="Y75" i="1"/>
  <c r="X75" i="1"/>
  <c r="W75" i="1"/>
  <c r="V75" i="1"/>
  <c r="U75" i="1"/>
  <c r="Y74" i="1"/>
  <c r="X74" i="1"/>
  <c r="W74" i="1"/>
  <c r="V74" i="1"/>
  <c r="U74" i="1"/>
  <c r="Y73" i="1"/>
  <c r="X73" i="1"/>
  <c r="W73" i="1"/>
  <c r="V73" i="1"/>
  <c r="U73" i="1"/>
  <c r="Y72" i="1"/>
  <c r="X72" i="1"/>
  <c r="W72" i="1"/>
  <c r="V72" i="1"/>
  <c r="U72" i="1"/>
  <c r="Y71" i="1"/>
  <c r="X71" i="1"/>
  <c r="W71" i="1"/>
  <c r="V71" i="1"/>
  <c r="U71" i="1"/>
  <c r="Y70" i="1"/>
  <c r="X70" i="1"/>
  <c r="W70" i="1"/>
  <c r="V70" i="1"/>
  <c r="U70" i="1"/>
  <c r="Y69" i="1"/>
  <c r="X69" i="1"/>
  <c r="W69" i="1"/>
  <c r="V69" i="1"/>
  <c r="U69" i="1"/>
  <c r="Y68" i="1"/>
  <c r="X68" i="1"/>
  <c r="W68" i="1"/>
  <c r="V68" i="1"/>
  <c r="U68" i="1"/>
  <c r="Y67" i="1"/>
  <c r="X67" i="1"/>
  <c r="W67" i="1"/>
  <c r="V67" i="1"/>
  <c r="U67" i="1"/>
  <c r="Y66" i="1"/>
  <c r="X66" i="1"/>
  <c r="W66" i="1"/>
  <c r="V66" i="1"/>
  <c r="U66" i="1"/>
  <c r="Y65" i="1"/>
  <c r="X65" i="1"/>
  <c r="W65" i="1"/>
  <c r="V65" i="1"/>
  <c r="U65" i="1"/>
  <c r="Y64" i="1"/>
  <c r="X64" i="1"/>
  <c r="W64" i="1"/>
  <c r="V64" i="1"/>
  <c r="U64" i="1"/>
  <c r="Y63" i="1"/>
  <c r="X63" i="1"/>
  <c r="W63" i="1"/>
  <c r="V63" i="1"/>
  <c r="U63" i="1"/>
  <c r="Y62" i="1"/>
  <c r="X62" i="1"/>
  <c r="W62" i="1"/>
  <c r="V62" i="1"/>
  <c r="U62" i="1"/>
  <c r="Y61" i="1"/>
  <c r="X61" i="1"/>
  <c r="W61" i="1"/>
  <c r="V61" i="1"/>
  <c r="U61" i="1"/>
  <c r="Y60" i="1"/>
  <c r="X60" i="1"/>
  <c r="W60" i="1"/>
  <c r="V60" i="1"/>
  <c r="U60" i="1"/>
  <c r="Y59" i="1"/>
  <c r="X59" i="1"/>
  <c r="W59" i="1"/>
  <c r="V59" i="1"/>
  <c r="U59" i="1"/>
  <c r="Y58" i="1"/>
  <c r="X58" i="1"/>
  <c r="W58" i="1"/>
  <c r="V58" i="1"/>
  <c r="U58" i="1"/>
  <c r="Y57" i="1"/>
  <c r="X57" i="1"/>
  <c r="W57" i="1"/>
  <c r="V57" i="1"/>
  <c r="U57" i="1"/>
  <c r="Y56" i="1"/>
  <c r="X56" i="1"/>
  <c r="W56" i="1"/>
  <c r="V56" i="1"/>
  <c r="U56" i="1"/>
  <c r="Y55" i="1"/>
  <c r="X55" i="1"/>
  <c r="W55" i="1"/>
  <c r="V55" i="1"/>
  <c r="U55" i="1"/>
  <c r="Y54" i="1"/>
  <c r="X54" i="1"/>
  <c r="W54" i="1"/>
  <c r="V54" i="1"/>
  <c r="U54" i="1"/>
  <c r="Y53" i="1"/>
  <c r="X53" i="1"/>
  <c r="W53" i="1"/>
  <c r="V53" i="1"/>
  <c r="U53" i="1"/>
  <c r="Y52" i="1"/>
  <c r="X52" i="1"/>
  <c r="Z52" i="1" s="1"/>
  <c r="W52" i="1"/>
  <c r="V52" i="1"/>
  <c r="U52" i="1"/>
  <c r="Y51" i="1"/>
  <c r="X51" i="1"/>
  <c r="W51" i="1"/>
  <c r="V51" i="1"/>
  <c r="U51" i="1"/>
  <c r="Z51" i="1" s="1"/>
  <c r="Y50" i="1"/>
  <c r="X50" i="1"/>
  <c r="W50" i="1"/>
  <c r="V50" i="1"/>
  <c r="U50" i="1"/>
  <c r="Y49" i="1"/>
  <c r="X49" i="1"/>
  <c r="W49" i="1"/>
  <c r="V49" i="1"/>
  <c r="U49" i="1"/>
  <c r="Y48" i="1"/>
  <c r="X48" i="1"/>
  <c r="Z48" i="1" s="1"/>
  <c r="W48" i="1"/>
  <c r="V48" i="1"/>
  <c r="U48" i="1"/>
  <c r="Y47" i="1"/>
  <c r="X47" i="1"/>
  <c r="W47" i="1"/>
  <c r="V47" i="1"/>
  <c r="U47" i="1"/>
  <c r="Z47" i="1" s="1"/>
  <c r="Y46" i="1"/>
  <c r="X46" i="1"/>
  <c r="W46" i="1"/>
  <c r="V46" i="1"/>
  <c r="Z46" i="1" s="1"/>
  <c r="U46" i="1"/>
  <c r="Y45" i="1"/>
  <c r="X45" i="1"/>
  <c r="W45" i="1"/>
  <c r="Z45" i="1" s="1"/>
  <c r="V45" i="1"/>
  <c r="U45" i="1"/>
  <c r="Y44" i="1"/>
  <c r="X44" i="1"/>
  <c r="W44" i="1"/>
  <c r="V44" i="1"/>
  <c r="U44" i="1"/>
  <c r="Y43" i="1"/>
  <c r="X43" i="1"/>
  <c r="W43" i="1"/>
  <c r="V43" i="1"/>
  <c r="U43" i="1"/>
  <c r="Y42" i="1"/>
  <c r="X42" i="1"/>
  <c r="W42" i="1"/>
  <c r="V42" i="1"/>
  <c r="Z42" i="1" s="1"/>
  <c r="U42" i="1"/>
  <c r="Y41" i="1"/>
  <c r="X41" i="1"/>
  <c r="W41" i="1"/>
  <c r="Z41" i="1" s="1"/>
  <c r="V41" i="1"/>
  <c r="U41" i="1"/>
  <c r="Y40" i="1"/>
  <c r="X40" i="1"/>
  <c r="W40" i="1"/>
  <c r="V40" i="1"/>
  <c r="U40" i="1"/>
  <c r="Y39" i="1"/>
  <c r="X39" i="1"/>
  <c r="W39" i="1"/>
  <c r="V39" i="1"/>
  <c r="U39" i="1"/>
  <c r="Y38" i="1"/>
  <c r="X38" i="1"/>
  <c r="W38" i="1"/>
  <c r="V38" i="1"/>
  <c r="Z38" i="1" s="1"/>
  <c r="U38" i="1"/>
  <c r="Y37" i="1"/>
  <c r="X37" i="1"/>
  <c r="W37" i="1"/>
  <c r="Z37" i="1" s="1"/>
  <c r="V37" i="1"/>
  <c r="U37" i="1"/>
  <c r="Y36" i="1"/>
  <c r="X36" i="1"/>
  <c r="W36" i="1"/>
  <c r="V36" i="1"/>
  <c r="U36" i="1"/>
  <c r="Y35" i="1"/>
  <c r="X35" i="1"/>
  <c r="W35" i="1"/>
  <c r="V35" i="1"/>
  <c r="U35" i="1"/>
  <c r="Y34" i="1"/>
  <c r="X34" i="1"/>
  <c r="W34" i="1"/>
  <c r="V34" i="1"/>
  <c r="Z34" i="1" s="1"/>
  <c r="U34" i="1"/>
  <c r="Y33" i="1"/>
  <c r="X33" i="1"/>
  <c r="W33" i="1"/>
  <c r="Z33" i="1" s="1"/>
  <c r="V33" i="1"/>
  <c r="U33" i="1"/>
  <c r="Y32" i="1"/>
  <c r="X32" i="1"/>
  <c r="W32" i="1"/>
  <c r="V32" i="1"/>
  <c r="U32" i="1"/>
  <c r="Y31" i="1"/>
  <c r="X31" i="1"/>
  <c r="W31" i="1"/>
  <c r="V31" i="1"/>
  <c r="U31" i="1"/>
  <c r="Y30" i="1"/>
  <c r="X30" i="1"/>
  <c r="W30" i="1"/>
  <c r="V30" i="1"/>
  <c r="Z30" i="1" s="1"/>
  <c r="U30" i="1"/>
  <c r="Y29" i="1"/>
  <c r="X29" i="1"/>
  <c r="W29" i="1"/>
  <c r="Z29" i="1" s="1"/>
  <c r="V29" i="1"/>
  <c r="U29" i="1"/>
  <c r="Y28" i="1"/>
  <c r="X28" i="1"/>
  <c r="W28" i="1"/>
  <c r="V28" i="1"/>
  <c r="U28" i="1"/>
  <c r="Y27" i="1"/>
  <c r="X27" i="1"/>
  <c r="W27" i="1"/>
  <c r="V27" i="1"/>
  <c r="U27" i="1"/>
  <c r="Y26" i="1"/>
  <c r="X26" i="1"/>
  <c r="W26" i="1"/>
  <c r="V26" i="1"/>
  <c r="Z26" i="1" s="1"/>
  <c r="U26" i="1"/>
  <c r="Y25" i="1"/>
  <c r="X25" i="1"/>
  <c r="W25" i="1"/>
  <c r="Z25" i="1" s="1"/>
  <c r="V25" i="1"/>
  <c r="U25" i="1"/>
  <c r="Y24" i="1"/>
  <c r="X24" i="1"/>
  <c r="W24" i="1"/>
  <c r="V24" i="1"/>
  <c r="U24" i="1"/>
  <c r="Y23" i="1"/>
  <c r="X23" i="1"/>
  <c r="W23" i="1"/>
  <c r="V23" i="1"/>
  <c r="U23" i="1"/>
  <c r="Y22" i="1"/>
  <c r="X22" i="1"/>
  <c r="W22" i="1"/>
  <c r="V22" i="1"/>
  <c r="Z22" i="1" s="1"/>
  <c r="U22" i="1"/>
  <c r="Y21" i="1"/>
  <c r="X21" i="1"/>
  <c r="W21" i="1"/>
  <c r="Z21" i="1" s="1"/>
  <c r="V21" i="1"/>
  <c r="U21" i="1"/>
  <c r="Y20" i="1"/>
  <c r="X20" i="1"/>
  <c r="W20" i="1"/>
  <c r="V20" i="1"/>
  <c r="U20" i="1"/>
  <c r="Y19" i="1"/>
  <c r="X19" i="1"/>
  <c r="W19" i="1"/>
  <c r="V19" i="1"/>
  <c r="U19" i="1"/>
  <c r="Y18" i="1"/>
  <c r="X18" i="1"/>
  <c r="W18" i="1"/>
  <c r="V18" i="1"/>
  <c r="U18" i="1"/>
  <c r="Y17" i="1"/>
  <c r="X17" i="1"/>
  <c r="W17" i="1"/>
  <c r="Z17" i="1" s="1"/>
  <c r="V17" i="1"/>
  <c r="U17" i="1"/>
  <c r="Y16" i="1"/>
  <c r="X16" i="1"/>
  <c r="Z16" i="1" s="1"/>
  <c r="W16" i="1"/>
  <c r="V16" i="1"/>
  <c r="U16" i="1"/>
  <c r="Y15" i="1"/>
  <c r="X15" i="1"/>
  <c r="W15" i="1"/>
  <c r="V15" i="1"/>
  <c r="U15" i="1"/>
  <c r="Y14" i="1"/>
  <c r="X14" i="1"/>
  <c r="W14" i="1"/>
  <c r="V14" i="1"/>
  <c r="U14" i="1"/>
  <c r="Y13" i="1"/>
  <c r="X13" i="1"/>
  <c r="W13" i="1"/>
  <c r="Z13" i="1" s="1"/>
  <c r="V13" i="1"/>
  <c r="U13" i="1"/>
  <c r="Y12" i="1"/>
  <c r="X12" i="1"/>
  <c r="Z12" i="1" s="1"/>
  <c r="W12" i="1"/>
  <c r="V12" i="1"/>
  <c r="U12" i="1"/>
  <c r="Y11" i="1"/>
  <c r="X11" i="1"/>
  <c r="W11" i="1"/>
  <c r="V11" i="1"/>
  <c r="U11" i="1"/>
  <c r="Y10" i="1"/>
  <c r="X10" i="1"/>
  <c r="W10" i="1"/>
  <c r="V10" i="1"/>
  <c r="U10" i="1"/>
  <c r="Y9" i="1"/>
  <c r="X9" i="1"/>
  <c r="W9" i="1"/>
  <c r="Z9" i="1" s="1"/>
  <c r="V9" i="1"/>
  <c r="U9" i="1"/>
  <c r="Y8" i="1"/>
  <c r="X8" i="1"/>
  <c r="Z8" i="1" s="1"/>
  <c r="W8" i="1"/>
  <c r="V8" i="1"/>
  <c r="U8" i="1"/>
  <c r="Y7" i="1"/>
  <c r="X7" i="1"/>
  <c r="X78" i="1" s="1"/>
  <c r="G5" i="3" s="1"/>
  <c r="W7" i="1"/>
  <c r="V7" i="1"/>
  <c r="U7" i="1"/>
  <c r="Y6" i="1"/>
  <c r="X6" i="1"/>
  <c r="W6" i="1"/>
  <c r="V6" i="1"/>
  <c r="U6" i="1"/>
  <c r="Y5" i="1"/>
  <c r="X5" i="1"/>
  <c r="W5" i="1"/>
  <c r="V5" i="1"/>
  <c r="V78" i="1" s="1"/>
  <c r="E5" i="3" s="1"/>
  <c r="U5" i="1"/>
  <c r="S28" i="32"/>
  <c r="S27" i="32"/>
  <c r="S26" i="32"/>
  <c r="S25" i="32"/>
  <c r="S24" i="32"/>
  <c r="S23" i="32"/>
  <c r="S22" i="32"/>
  <c r="S21" i="32"/>
  <c r="S20" i="32"/>
  <c r="S19" i="32"/>
  <c r="S18" i="32"/>
  <c r="S17" i="32"/>
  <c r="S16" i="32"/>
  <c r="S15" i="32"/>
  <c r="S14" i="32"/>
  <c r="S13" i="32"/>
  <c r="S12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29" i="32" s="1"/>
  <c r="G4" i="3" s="1"/>
  <c r="G13" i="3" s="1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29" i="32" s="1"/>
  <c r="E4" i="3" s="1"/>
  <c r="J13" i="32"/>
  <c r="J12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AC6" i="1"/>
  <c r="AC78" i="1" s="1"/>
  <c r="D6" i="3" s="1"/>
  <c r="AC5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D6" i="1"/>
  <c r="AD5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E6" i="3" s="1"/>
  <c r="AE6" i="1"/>
  <c r="AE5" i="1"/>
  <c r="AE7" i="1"/>
  <c r="AE78" i="1" s="1"/>
  <c r="F6" i="3" s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F6" i="1"/>
  <c r="AF78" i="1" s="1"/>
  <c r="G6" i="3" s="1"/>
  <c r="AF5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G6" i="1"/>
  <c r="AG78" i="1" s="1"/>
  <c r="H6" i="3" s="1"/>
  <c r="AG5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U78" i="1"/>
  <c r="D5" i="3" s="1"/>
  <c r="W78" i="1"/>
  <c r="F5" i="3" s="1"/>
  <c r="F7" i="3" s="1"/>
  <c r="Y78" i="1"/>
  <c r="H5" i="3" s="1"/>
  <c r="E8" i="32"/>
  <c r="C5" i="2" s="1"/>
  <c r="H6" i="57"/>
  <c r="H21" i="57"/>
  <c r="E6" i="57"/>
  <c r="F6" i="57"/>
  <c r="G6" i="57"/>
  <c r="G10" i="3" s="1"/>
  <c r="G9" i="3" s="1"/>
  <c r="I7" i="57"/>
  <c r="I8" i="57"/>
  <c r="I9" i="57"/>
  <c r="I10" i="57"/>
  <c r="I11" i="57"/>
  <c r="I12" i="57"/>
  <c r="I13" i="57"/>
  <c r="I14" i="57"/>
  <c r="I15" i="57"/>
  <c r="I16" i="57"/>
  <c r="I17" i="57"/>
  <c r="I18" i="57"/>
  <c r="I19" i="57"/>
  <c r="I20" i="57"/>
  <c r="I22" i="57"/>
  <c r="I23" i="57"/>
  <c r="I24" i="57"/>
  <c r="I25" i="57"/>
  <c r="I26" i="57"/>
  <c r="I27" i="57"/>
  <c r="I28" i="57"/>
  <c r="I29" i="57"/>
  <c r="I30" i="57"/>
  <c r="I31" i="57"/>
  <c r="I32" i="57"/>
  <c r="I33" i="57"/>
  <c r="I34" i="57"/>
  <c r="I35" i="57"/>
  <c r="I36" i="57"/>
  <c r="I37" i="57"/>
  <c r="I38" i="57"/>
  <c r="I39" i="57"/>
  <c r="I40" i="57"/>
  <c r="I41" i="57"/>
  <c r="I42" i="57"/>
  <c r="I43" i="57"/>
  <c r="I44" i="57"/>
  <c r="D45" i="57"/>
  <c r="G45" i="57"/>
  <c r="Z44" i="1"/>
  <c r="Z43" i="1"/>
  <c r="Z40" i="1"/>
  <c r="Z39" i="1"/>
  <c r="Z36" i="1"/>
  <c r="Z35" i="1"/>
  <c r="Z32" i="1"/>
  <c r="Z31" i="1"/>
  <c r="Z28" i="1"/>
  <c r="Z27" i="1"/>
  <c r="Z24" i="1"/>
  <c r="Z23" i="1"/>
  <c r="Z20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S29" i="32"/>
  <c r="H4" i="3"/>
  <c r="M29" i="32"/>
  <c r="F4" i="3"/>
  <c r="G29" i="32"/>
  <c r="D4" i="3"/>
  <c r="D5" i="2"/>
  <c r="E5" i="2"/>
  <c r="F5" i="2" s="1"/>
  <c r="G5" i="2" s="1"/>
  <c r="Z54" i="1"/>
  <c r="Z53" i="1"/>
  <c r="Z50" i="1"/>
  <c r="Z49" i="1"/>
  <c r="Z19" i="1"/>
  <c r="Z18" i="1"/>
  <c r="Z15" i="1"/>
  <c r="Z14" i="1"/>
  <c r="Z11" i="1"/>
  <c r="Z10" i="1"/>
  <c r="Z7" i="1"/>
  <c r="Z6" i="1"/>
  <c r="T54" i="1"/>
  <c r="T53" i="1"/>
  <c r="T52" i="1"/>
  <c r="T51" i="1"/>
  <c r="T50" i="1"/>
  <c r="T49" i="1"/>
  <c r="T48" i="1"/>
  <c r="T47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H8" i="32"/>
  <c r="K8" i="32"/>
  <c r="N8" i="32" s="1"/>
  <c r="Q8" i="32" s="1"/>
  <c r="C32" i="2"/>
  <c r="D8" i="3" s="1"/>
  <c r="D10" i="3"/>
  <c r="D21" i="57"/>
  <c r="D11" i="3"/>
  <c r="D9" i="3" s="1"/>
  <c r="D32" i="2"/>
  <c r="E8" i="3"/>
  <c r="E10" i="3"/>
  <c r="E21" i="57"/>
  <c r="E45" i="57" s="1"/>
  <c r="E32" i="2"/>
  <c r="F8" i="3"/>
  <c r="F10" i="3"/>
  <c r="F21" i="57"/>
  <c r="F11" i="3" s="1"/>
  <c r="F12" i="3"/>
  <c r="F32" i="2"/>
  <c r="G8" i="3"/>
  <c r="G21" i="57"/>
  <c r="G11" i="3" s="1"/>
  <c r="G12" i="3"/>
  <c r="G32" i="2"/>
  <c r="H8" i="3"/>
  <c r="H10" i="3"/>
  <c r="H12" i="3"/>
  <c r="B10" i="3"/>
  <c r="F8" i="36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A48" i="57"/>
  <c r="R78" i="1"/>
  <c r="J4" i="1"/>
  <c r="K4" i="1" s="1"/>
  <c r="L4" i="1"/>
  <c r="M4" i="1"/>
  <c r="N4" i="1" s="1"/>
  <c r="O4" i="1"/>
  <c r="P4" i="1"/>
  <c r="Q4" i="1"/>
  <c r="R4" i="1" s="1"/>
  <c r="X4" i="1" s="1"/>
  <c r="S4" i="1"/>
  <c r="Z65" i="1"/>
  <c r="Z64" i="1"/>
  <c r="Z63" i="1"/>
  <c r="Z62" i="1"/>
  <c r="Z61" i="1"/>
  <c r="Z60" i="1"/>
  <c r="Z59" i="1"/>
  <c r="Z58" i="1"/>
  <c r="Z57" i="1"/>
  <c r="T65" i="1"/>
  <c r="T64" i="1"/>
  <c r="T63" i="1"/>
  <c r="T62" i="1"/>
  <c r="T61" i="1"/>
  <c r="T60" i="1"/>
  <c r="T59" i="1"/>
  <c r="T58" i="1"/>
  <c r="T57" i="1"/>
  <c r="F24" i="27"/>
  <c r="T55" i="1"/>
  <c r="T56" i="1"/>
  <c r="T66" i="1"/>
  <c r="T67" i="1"/>
  <c r="T68" i="1"/>
  <c r="T69" i="1"/>
  <c r="T70" i="1"/>
  <c r="T71" i="1"/>
  <c r="T72" i="1"/>
  <c r="T73" i="1"/>
  <c r="T74" i="1"/>
  <c r="T75" i="1"/>
  <c r="T76" i="1"/>
  <c r="T77" i="1"/>
  <c r="G8" i="36"/>
  <c r="E8" i="36"/>
  <c r="D8" i="36"/>
  <c r="E12" i="3" s="1"/>
  <c r="C8" i="36"/>
  <c r="D12" i="3" s="1"/>
  <c r="H6" i="36"/>
  <c r="E45" i="54"/>
  <c r="I82" i="47"/>
  <c r="D45" i="54"/>
  <c r="H82" i="47"/>
  <c r="E51" i="52"/>
  <c r="C45" i="54"/>
  <c r="G82" i="47" s="1"/>
  <c r="D51" i="52" s="1"/>
  <c r="E44" i="54"/>
  <c r="I81" i="47"/>
  <c r="F50" i="52" s="1"/>
  <c r="D44" i="54"/>
  <c r="H81" i="47"/>
  <c r="E50" i="52" s="1"/>
  <c r="C44" i="54"/>
  <c r="G81" i="47"/>
  <c r="D50" i="52"/>
  <c r="E43" i="54"/>
  <c r="I80" i="47" s="1"/>
  <c r="F49" i="52" s="1"/>
  <c r="D43" i="54"/>
  <c r="H80" i="47"/>
  <c r="E49" i="52" s="1"/>
  <c r="C43" i="54"/>
  <c r="G80" i="47"/>
  <c r="D49" i="52"/>
  <c r="E42" i="54"/>
  <c r="I79" i="47"/>
  <c r="F48" i="52"/>
  <c r="D42" i="54"/>
  <c r="H79" i="47" s="1"/>
  <c r="E48" i="52" s="1"/>
  <c r="C42" i="54"/>
  <c r="G79" i="47" s="1"/>
  <c r="D48" i="52" s="1"/>
  <c r="E41" i="54"/>
  <c r="I78" i="47"/>
  <c r="F49" i="51" s="1"/>
  <c r="D41" i="54"/>
  <c r="H78" i="47"/>
  <c r="E47" i="52"/>
  <c r="C41" i="54"/>
  <c r="G78" i="47" s="1"/>
  <c r="D47" i="52" s="1"/>
  <c r="E40" i="54"/>
  <c r="I77" i="47" s="1"/>
  <c r="D40" i="54"/>
  <c r="H77" i="47"/>
  <c r="E46" i="52" s="1"/>
  <c r="C40" i="54"/>
  <c r="G77" i="47"/>
  <c r="D46" i="52"/>
  <c r="E39" i="54"/>
  <c r="I76" i="47" s="1"/>
  <c r="F45" i="52" s="1"/>
  <c r="D39" i="54"/>
  <c r="H76" i="47"/>
  <c r="E45" i="52" s="1"/>
  <c r="C39" i="54"/>
  <c r="G76" i="47"/>
  <c r="D45" i="52" s="1"/>
  <c r="E38" i="54"/>
  <c r="I75" i="47" s="1"/>
  <c r="F46" i="51" s="1"/>
  <c r="F44" i="52"/>
  <c r="D38" i="54"/>
  <c r="H75" i="47" s="1"/>
  <c r="E44" i="52" s="1"/>
  <c r="C38" i="54"/>
  <c r="G75" i="47"/>
  <c r="D44" i="52" s="1"/>
  <c r="E37" i="54"/>
  <c r="I74" i="47"/>
  <c r="F43" i="52" s="1"/>
  <c r="D37" i="54"/>
  <c r="H74" i="47" s="1"/>
  <c r="E43" i="52" s="1"/>
  <c r="C37" i="54"/>
  <c r="G74" i="47" s="1"/>
  <c r="D43" i="52" s="1"/>
  <c r="E36" i="54"/>
  <c r="I73" i="47"/>
  <c r="D36" i="54"/>
  <c r="H73" i="47"/>
  <c r="E42" i="52" s="1"/>
  <c r="C36" i="54"/>
  <c r="G73" i="47"/>
  <c r="D42" i="52"/>
  <c r="E35" i="54"/>
  <c r="I72" i="47" s="1"/>
  <c r="F41" i="52" s="1"/>
  <c r="D35" i="54"/>
  <c r="H72" i="47"/>
  <c r="E41" i="52" s="1"/>
  <c r="C35" i="54"/>
  <c r="G72" i="47"/>
  <c r="D41" i="52"/>
  <c r="E34" i="54"/>
  <c r="I71" i="47"/>
  <c r="F40" i="52"/>
  <c r="D34" i="54"/>
  <c r="H71" i="47" s="1"/>
  <c r="E40" i="52" s="1"/>
  <c r="C34" i="54"/>
  <c r="G71" i="47" s="1"/>
  <c r="D40" i="52" s="1"/>
  <c r="E33" i="54"/>
  <c r="I70" i="47"/>
  <c r="F41" i="51" s="1"/>
  <c r="F39" i="52"/>
  <c r="D33" i="54"/>
  <c r="H70" i="47"/>
  <c r="E39" i="52"/>
  <c r="C33" i="54"/>
  <c r="G70" i="47" s="1"/>
  <c r="D39" i="52" s="1"/>
  <c r="E32" i="54"/>
  <c r="I69" i="47" s="1"/>
  <c r="D32" i="54"/>
  <c r="H69" i="47"/>
  <c r="E38" i="52" s="1"/>
  <c r="C32" i="54"/>
  <c r="G69" i="47"/>
  <c r="D38" i="52"/>
  <c r="E31" i="54"/>
  <c r="I68" i="47" s="1"/>
  <c r="F37" i="52" s="1"/>
  <c r="D31" i="54"/>
  <c r="H68" i="47"/>
  <c r="E37" i="52" s="1"/>
  <c r="C31" i="54"/>
  <c r="G68" i="47"/>
  <c r="D37" i="52" s="1"/>
  <c r="B45" i="54"/>
  <c r="F82" i="47"/>
  <c r="C51" i="52"/>
  <c r="B44" i="54"/>
  <c r="F81" i="47" s="1"/>
  <c r="C50" i="52" s="1"/>
  <c r="B43" i="54"/>
  <c r="F80" i="47"/>
  <c r="B42" i="54"/>
  <c r="F79" i="47"/>
  <c r="C48" i="52"/>
  <c r="B41" i="54"/>
  <c r="F78" i="47"/>
  <c r="C47" i="52"/>
  <c r="B40" i="54"/>
  <c r="F77" i="47" s="1"/>
  <c r="B39" i="54"/>
  <c r="F76" i="47" s="1"/>
  <c r="B38" i="54"/>
  <c r="F75" i="47"/>
  <c r="C46" i="51" s="1"/>
  <c r="C44" i="52"/>
  <c r="B37" i="54"/>
  <c r="F74" i="47"/>
  <c r="C43" i="52"/>
  <c r="B36" i="54"/>
  <c r="F73" i="47" s="1"/>
  <c r="B35" i="54"/>
  <c r="F72" i="47" s="1"/>
  <c r="B34" i="54"/>
  <c r="F71" i="47"/>
  <c r="B33" i="54"/>
  <c r="F70" i="47"/>
  <c r="C39" i="52"/>
  <c r="B32" i="54"/>
  <c r="F69" i="47" s="1"/>
  <c r="C38" i="52" s="1"/>
  <c r="B31" i="54"/>
  <c r="F68" i="47"/>
  <c r="A51" i="52"/>
  <c r="G51" i="52"/>
  <c r="A50" i="52"/>
  <c r="G50" i="52" s="1"/>
  <c r="A49" i="52"/>
  <c r="G49" i="52"/>
  <c r="A48" i="52"/>
  <c r="G48" i="52" s="1"/>
  <c r="A47" i="52"/>
  <c r="G47" i="52"/>
  <c r="A46" i="52"/>
  <c r="G46" i="52" s="1"/>
  <c r="A45" i="52"/>
  <c r="G45" i="52"/>
  <c r="A44" i="52"/>
  <c r="G44" i="52" s="1"/>
  <c r="A43" i="52"/>
  <c r="G43" i="52"/>
  <c r="A42" i="52"/>
  <c r="G42" i="52" s="1"/>
  <c r="A41" i="52"/>
  <c r="G41" i="52"/>
  <c r="A40" i="52"/>
  <c r="G40" i="52" s="1"/>
  <c r="A39" i="52"/>
  <c r="G39" i="52"/>
  <c r="A38" i="52"/>
  <c r="G38" i="52" s="1"/>
  <c r="A37" i="52"/>
  <c r="G37" i="52"/>
  <c r="A36" i="52"/>
  <c r="G36" i="52" s="1"/>
  <c r="E29" i="54"/>
  <c r="I66" i="47"/>
  <c r="F35" i="52" s="1"/>
  <c r="D29" i="54"/>
  <c r="H66" i="47"/>
  <c r="E35" i="52"/>
  <c r="C29" i="54"/>
  <c r="G66" i="47" s="1"/>
  <c r="D35" i="52" s="1"/>
  <c r="E30" i="54"/>
  <c r="I67" i="47"/>
  <c r="D30" i="54"/>
  <c r="H67" i="47"/>
  <c r="E36" i="52"/>
  <c r="C30" i="54"/>
  <c r="G67" i="47"/>
  <c r="D36" i="52"/>
  <c r="B30" i="54"/>
  <c r="F67" i="47" s="1"/>
  <c r="A35" i="52"/>
  <c r="G35" i="52" s="1"/>
  <c r="B29" i="54"/>
  <c r="F66" i="47"/>
  <c r="C35" i="52"/>
  <c r="A27" i="54"/>
  <c r="A63" i="47" s="1"/>
  <c r="A32" i="52" s="1"/>
  <c r="G32" i="52" s="1"/>
  <c r="A26" i="54"/>
  <c r="A62" i="47" s="1"/>
  <c r="A31" i="52" s="1"/>
  <c r="G31" i="52" s="1"/>
  <c r="A25" i="54"/>
  <c r="A61" i="47" s="1"/>
  <c r="A30" i="52"/>
  <c r="G30" i="52" s="1"/>
  <c r="A24" i="54"/>
  <c r="A60" i="47" s="1"/>
  <c r="A29" i="52"/>
  <c r="G29" i="52"/>
  <c r="A23" i="54"/>
  <c r="A59" i="47" s="1"/>
  <c r="A28" i="52" s="1"/>
  <c r="G28" i="52" s="1"/>
  <c r="A22" i="54"/>
  <c r="A58" i="47" s="1"/>
  <c r="A27" i="52" s="1"/>
  <c r="G27" i="52" s="1"/>
  <c r="A21" i="54"/>
  <c r="A57" i="47"/>
  <c r="A26" i="52" s="1"/>
  <c r="G26" i="52" s="1"/>
  <c r="A20" i="54"/>
  <c r="A56" i="47"/>
  <c r="A25" i="52" s="1"/>
  <c r="G25" i="52" s="1"/>
  <c r="A19" i="54"/>
  <c r="A55" i="47"/>
  <c r="A24" i="52" s="1"/>
  <c r="G24" i="52" s="1"/>
  <c r="A18" i="54"/>
  <c r="A54" i="47"/>
  <c r="A23" i="52" s="1"/>
  <c r="G23" i="52" s="1"/>
  <c r="E27" i="54"/>
  <c r="I63" i="47"/>
  <c r="D27" i="54"/>
  <c r="H63" i="47"/>
  <c r="E32" i="52"/>
  <c r="C27" i="54"/>
  <c r="G63" i="47" s="1"/>
  <c r="D32" i="52" s="1"/>
  <c r="E26" i="54"/>
  <c r="I62" i="47" s="1"/>
  <c r="D26" i="54"/>
  <c r="H62" i="47"/>
  <c r="C26" i="54"/>
  <c r="G62" i="47"/>
  <c r="D31" i="52"/>
  <c r="E25" i="54"/>
  <c r="I61" i="47" s="1"/>
  <c r="F30" i="52" s="1"/>
  <c r="D25" i="54"/>
  <c r="H61" i="47" s="1"/>
  <c r="C25" i="54"/>
  <c r="G61" i="47"/>
  <c r="E24" i="54"/>
  <c r="I60" i="47"/>
  <c r="F29" i="52"/>
  <c r="D24" i="54"/>
  <c r="H60" i="47" s="1"/>
  <c r="E29" i="52" s="1"/>
  <c r="C24" i="54"/>
  <c r="G60" i="47" s="1"/>
  <c r="E23" i="54"/>
  <c r="I59" i="47"/>
  <c r="D23" i="54"/>
  <c r="H59" i="47"/>
  <c r="E28" i="52"/>
  <c r="C23" i="54"/>
  <c r="G59" i="47" s="1"/>
  <c r="D28" i="52" s="1"/>
  <c r="E22" i="54"/>
  <c r="I58" i="47" s="1"/>
  <c r="D22" i="54"/>
  <c r="H58" i="47"/>
  <c r="C22" i="54"/>
  <c r="G58" i="47"/>
  <c r="D27" i="52" s="1"/>
  <c r="E21" i="54"/>
  <c r="I57" i="47" s="1"/>
  <c r="F26" i="52" s="1"/>
  <c r="D21" i="54"/>
  <c r="H57" i="47" s="1"/>
  <c r="C21" i="54"/>
  <c r="G57" i="47"/>
  <c r="E20" i="54"/>
  <c r="I56" i="47"/>
  <c r="F25" i="52" s="1"/>
  <c r="D20" i="54"/>
  <c r="H56" i="47" s="1"/>
  <c r="E25" i="52" s="1"/>
  <c r="C20" i="54"/>
  <c r="G56" i="47" s="1"/>
  <c r="E19" i="54"/>
  <c r="I55" i="47"/>
  <c r="D19" i="54"/>
  <c r="H55" i="47"/>
  <c r="E24" i="52" s="1"/>
  <c r="C19" i="54"/>
  <c r="G55" i="47" s="1"/>
  <c r="D24" i="52" s="1"/>
  <c r="E18" i="54"/>
  <c r="I54" i="47" s="1"/>
  <c r="D18" i="54"/>
  <c r="H54" i="47"/>
  <c r="C18" i="54"/>
  <c r="G54" i="47"/>
  <c r="D25" i="51" s="1"/>
  <c r="B27" i="54"/>
  <c r="F63" i="47" s="1"/>
  <c r="C32" i="52" s="1"/>
  <c r="B26" i="54"/>
  <c r="F62" i="47" s="1"/>
  <c r="B25" i="54"/>
  <c r="F61" i="47"/>
  <c r="B24" i="54"/>
  <c r="F60" i="47"/>
  <c r="C29" i="52" s="1"/>
  <c r="B23" i="54"/>
  <c r="F59" i="47" s="1"/>
  <c r="C28" i="52" s="1"/>
  <c r="B22" i="54"/>
  <c r="F58" i="47" s="1"/>
  <c r="B21" i="54"/>
  <c r="F57" i="47"/>
  <c r="B20" i="54"/>
  <c r="F56" i="47"/>
  <c r="C27" i="51" s="1"/>
  <c r="B19" i="54"/>
  <c r="F55" i="47" s="1"/>
  <c r="C24" i="52" s="1"/>
  <c r="B18" i="54"/>
  <c r="F54" i="47" s="1"/>
  <c r="I45" i="47"/>
  <c r="F16" i="51" s="1"/>
  <c r="F16" i="52"/>
  <c r="F16" i="54"/>
  <c r="H45" i="47" s="1"/>
  <c r="E16" i="52"/>
  <c r="E16" i="54"/>
  <c r="G45" i="47" s="1"/>
  <c r="D16" i="52" s="1"/>
  <c r="I44" i="47"/>
  <c r="F15" i="51" s="1"/>
  <c r="F15" i="54"/>
  <c r="H44" i="47" s="1"/>
  <c r="E15" i="51" s="1"/>
  <c r="E15" i="54"/>
  <c r="G44" i="47" s="1"/>
  <c r="D15" i="52" s="1"/>
  <c r="I43" i="47"/>
  <c r="F14" i="52"/>
  <c r="F14" i="54"/>
  <c r="H43" i="47" s="1"/>
  <c r="E14" i="51" s="1"/>
  <c r="E14" i="52"/>
  <c r="E14" i="54"/>
  <c r="G43" i="47" s="1"/>
  <c r="I42" i="47"/>
  <c r="F13" i="52" s="1"/>
  <c r="F13" i="54"/>
  <c r="H42" i="47" s="1"/>
  <c r="E13" i="52" s="1"/>
  <c r="E13" i="54"/>
  <c r="G42" i="47" s="1"/>
  <c r="D13" i="52" s="1"/>
  <c r="I41" i="47"/>
  <c r="F12" i="51" s="1"/>
  <c r="F12" i="52"/>
  <c r="F12" i="54"/>
  <c r="H41" i="47" s="1"/>
  <c r="E12" i="52"/>
  <c r="E12" i="54"/>
  <c r="G41" i="47" s="1"/>
  <c r="D12" i="52" s="1"/>
  <c r="I40" i="47"/>
  <c r="F11" i="52" s="1"/>
  <c r="F11" i="54"/>
  <c r="H40" i="47" s="1"/>
  <c r="E11" i="51" s="1"/>
  <c r="E11" i="54"/>
  <c r="G40" i="47" s="1"/>
  <c r="D11" i="52" s="1"/>
  <c r="I39" i="47"/>
  <c r="F10" i="52"/>
  <c r="F10" i="54"/>
  <c r="H39" i="47" s="1"/>
  <c r="E10" i="52"/>
  <c r="E10" i="54"/>
  <c r="G39" i="47" s="1"/>
  <c r="I38" i="47"/>
  <c r="F9" i="51" s="1"/>
  <c r="F9" i="54"/>
  <c r="H38" i="47" s="1"/>
  <c r="E9" i="52" s="1"/>
  <c r="E9" i="54"/>
  <c r="G38" i="47" s="1"/>
  <c r="D9" i="52" s="1"/>
  <c r="I37" i="47"/>
  <c r="F8" i="51" s="1"/>
  <c r="F8" i="52"/>
  <c r="F8" i="54"/>
  <c r="H37" i="47" s="1"/>
  <c r="E8" i="52"/>
  <c r="E8" i="54"/>
  <c r="G37" i="47" s="1"/>
  <c r="D8" i="52" s="1"/>
  <c r="I36" i="47"/>
  <c r="F7" i="51" s="1"/>
  <c r="F7" i="54"/>
  <c r="H36" i="47" s="1"/>
  <c r="E7" i="52" s="1"/>
  <c r="E7" i="54"/>
  <c r="G36" i="47" s="1"/>
  <c r="D7" i="52" s="1"/>
  <c r="I35" i="47"/>
  <c r="F6" i="51" s="1"/>
  <c r="F6" i="52"/>
  <c r="F6" i="54"/>
  <c r="H35" i="47" s="1"/>
  <c r="E6" i="52"/>
  <c r="E6" i="54"/>
  <c r="G35" i="47" s="1"/>
  <c r="D6" i="52" s="1"/>
  <c r="A16" i="52"/>
  <c r="G16" i="52" s="1"/>
  <c r="A15" i="52"/>
  <c r="G15" i="52" s="1"/>
  <c r="A14" i="52"/>
  <c r="G14" i="52"/>
  <c r="A13" i="52"/>
  <c r="G13" i="52" s="1"/>
  <c r="A12" i="52"/>
  <c r="G12" i="52" s="1"/>
  <c r="A11" i="52"/>
  <c r="G11" i="52" s="1"/>
  <c r="A10" i="52"/>
  <c r="G10" i="52"/>
  <c r="A9" i="52"/>
  <c r="G9" i="52" s="1"/>
  <c r="A8" i="52"/>
  <c r="G8" i="52" s="1"/>
  <c r="A7" i="52"/>
  <c r="G7" i="52" s="1"/>
  <c r="A6" i="52"/>
  <c r="G6" i="52"/>
  <c r="A5" i="52"/>
  <c r="G5" i="52" s="1"/>
  <c r="A4" i="52"/>
  <c r="G4" i="52" s="1"/>
  <c r="A3" i="52"/>
  <c r="G3" i="52" s="1"/>
  <c r="A2" i="52"/>
  <c r="G2" i="52"/>
  <c r="I34" i="47"/>
  <c r="F5" i="52" s="1"/>
  <c r="F5" i="54"/>
  <c r="H34" i="47" s="1"/>
  <c r="E5" i="54"/>
  <c r="G34" i="47"/>
  <c r="D5" i="52"/>
  <c r="I33" i="47"/>
  <c r="F4" i="52" s="1"/>
  <c r="F4" i="54"/>
  <c r="H33" i="47" s="1"/>
  <c r="E4" i="54"/>
  <c r="G33" i="47"/>
  <c r="D4" i="52"/>
  <c r="I32" i="47"/>
  <c r="F3" i="52" s="1"/>
  <c r="F3" i="54"/>
  <c r="H32" i="47" s="1"/>
  <c r="E3" i="54"/>
  <c r="G32" i="47"/>
  <c r="D3" i="52"/>
  <c r="D16" i="54"/>
  <c r="F45" i="47" s="1"/>
  <c r="C16" i="52"/>
  <c r="D15" i="54"/>
  <c r="F44" i="47" s="1"/>
  <c r="C15" i="52" s="1"/>
  <c r="D14" i="54"/>
  <c r="F43" i="47" s="1"/>
  <c r="D13" i="54"/>
  <c r="F42" i="47"/>
  <c r="C13" i="51" s="1"/>
  <c r="C13" i="52"/>
  <c r="D12" i="54"/>
  <c r="F41" i="47" s="1"/>
  <c r="C12" i="52"/>
  <c r="D11" i="54"/>
  <c r="F40" i="47" s="1"/>
  <c r="C11" i="52" s="1"/>
  <c r="D10" i="54"/>
  <c r="F39" i="47" s="1"/>
  <c r="D9" i="54"/>
  <c r="F38" i="47"/>
  <c r="C9" i="52"/>
  <c r="D8" i="54"/>
  <c r="F37" i="47" s="1"/>
  <c r="C8" i="52"/>
  <c r="D7" i="54"/>
  <c r="F36" i="47" s="1"/>
  <c r="C7" i="52" s="1"/>
  <c r="D6" i="54"/>
  <c r="F35" i="47" s="1"/>
  <c r="D5" i="54"/>
  <c r="F34" i="47"/>
  <c r="C5" i="52"/>
  <c r="D4" i="54"/>
  <c r="F33" i="47" s="1"/>
  <c r="C4" i="51" s="1"/>
  <c r="C4" i="52"/>
  <c r="D3" i="54"/>
  <c r="F32" i="47" s="1"/>
  <c r="C3" i="52" s="1"/>
  <c r="I31" i="47"/>
  <c r="F2" i="52" s="1"/>
  <c r="F2" i="54"/>
  <c r="H31" i="47" s="1"/>
  <c r="E2" i="52" s="1"/>
  <c r="E2" i="54"/>
  <c r="G31" i="47" s="1"/>
  <c r="D2" i="52" s="1"/>
  <c r="D2" i="54"/>
  <c r="F31" i="47"/>
  <c r="C2" i="52" s="1"/>
  <c r="E53" i="51"/>
  <c r="D53" i="51"/>
  <c r="C53" i="51"/>
  <c r="E52" i="51"/>
  <c r="D52" i="51"/>
  <c r="C52" i="51"/>
  <c r="F51" i="51"/>
  <c r="E51" i="51"/>
  <c r="D51" i="51"/>
  <c r="F50" i="51"/>
  <c r="E50" i="51"/>
  <c r="D50" i="51"/>
  <c r="C50" i="51"/>
  <c r="E49" i="51"/>
  <c r="D49" i="51"/>
  <c r="C49" i="51"/>
  <c r="D48" i="51"/>
  <c r="F47" i="51"/>
  <c r="E47" i="51"/>
  <c r="D47" i="51"/>
  <c r="E46" i="51"/>
  <c r="D46" i="51"/>
  <c r="F45" i="51"/>
  <c r="D45" i="51"/>
  <c r="C45" i="51"/>
  <c r="E44" i="51"/>
  <c r="D44" i="51"/>
  <c r="F43" i="51"/>
  <c r="D43" i="51"/>
  <c r="F42" i="51"/>
  <c r="E42" i="51"/>
  <c r="E41" i="51"/>
  <c r="D41" i="51"/>
  <c r="C41" i="51"/>
  <c r="E40" i="51"/>
  <c r="D40" i="51"/>
  <c r="C40" i="51"/>
  <c r="F39" i="51"/>
  <c r="D39" i="51"/>
  <c r="E38" i="51"/>
  <c r="D38" i="51"/>
  <c r="F37" i="51"/>
  <c r="E37" i="51"/>
  <c r="D37" i="51"/>
  <c r="C37" i="51"/>
  <c r="E34" i="51"/>
  <c r="D34" i="51"/>
  <c r="D33" i="51"/>
  <c r="F31" i="51"/>
  <c r="E31" i="51"/>
  <c r="E30" i="51"/>
  <c r="D29" i="51"/>
  <c r="F28" i="51"/>
  <c r="F27" i="51"/>
  <c r="E26" i="51"/>
  <c r="D26" i="51"/>
  <c r="C31" i="51"/>
  <c r="C30" i="51"/>
  <c r="E16" i="51"/>
  <c r="D16" i="51"/>
  <c r="F14" i="51"/>
  <c r="F13" i="51"/>
  <c r="E13" i="51"/>
  <c r="E12" i="51"/>
  <c r="D12" i="51"/>
  <c r="F11" i="51"/>
  <c r="F10" i="51"/>
  <c r="E10" i="51"/>
  <c r="C16" i="51"/>
  <c r="C15" i="51"/>
  <c r="C12" i="51"/>
  <c r="C11" i="51"/>
  <c r="D9" i="51"/>
  <c r="C9" i="51"/>
  <c r="E8" i="51"/>
  <c r="D8" i="51"/>
  <c r="C8" i="51"/>
  <c r="E7" i="51"/>
  <c r="C7" i="51"/>
  <c r="E6" i="51"/>
  <c r="D6" i="51"/>
  <c r="F5" i="51"/>
  <c r="D5" i="51"/>
  <c r="C5" i="51"/>
  <c r="F4" i="51"/>
  <c r="D4" i="51"/>
  <c r="F3" i="51"/>
  <c r="D3" i="51"/>
  <c r="C3" i="51"/>
  <c r="F2" i="51"/>
  <c r="D2" i="51"/>
  <c r="A45" i="54"/>
  <c r="A82" i="47" s="1"/>
  <c r="C82" i="47" s="1"/>
  <c r="A44" i="54"/>
  <c r="A81" i="47"/>
  <c r="C81" i="47" s="1"/>
  <c r="A43" i="54"/>
  <c r="A80" i="47" s="1"/>
  <c r="C80" i="47" s="1"/>
  <c r="A42" i="54"/>
  <c r="A79" i="47"/>
  <c r="C79" i="47" s="1"/>
  <c r="A41" i="54"/>
  <c r="A78" i="47" s="1"/>
  <c r="A40" i="54"/>
  <c r="A77" i="47"/>
  <c r="C77" i="47" s="1"/>
  <c r="A39" i="54"/>
  <c r="A76" i="47" s="1"/>
  <c r="C76" i="47" s="1"/>
  <c r="A38" i="54"/>
  <c r="A75" i="47"/>
  <c r="C75" i="47" s="1"/>
  <c r="A37" i="54"/>
  <c r="A74" i="47" s="1"/>
  <c r="A36" i="54"/>
  <c r="A73" i="47"/>
  <c r="C73" i="47" s="1"/>
  <c r="A35" i="54"/>
  <c r="A72" i="47" s="1"/>
  <c r="C72" i="47" s="1"/>
  <c r="A34" i="54"/>
  <c r="A71" i="47"/>
  <c r="C71" i="47" s="1"/>
  <c r="A33" i="54"/>
  <c r="A70" i="47" s="1"/>
  <c r="A32" i="54"/>
  <c r="A69" i="47"/>
  <c r="C69" i="47" s="1"/>
  <c r="A31" i="54"/>
  <c r="A68" i="47" s="1"/>
  <c r="C68" i="47" s="1"/>
  <c r="A30" i="54"/>
  <c r="A67" i="47"/>
  <c r="C67" i="47" s="1"/>
  <c r="A29" i="54"/>
  <c r="A66" i="47" s="1"/>
  <c r="B66" i="47"/>
  <c r="B67" i="47"/>
  <c r="B68" i="47"/>
  <c r="B69" i="47"/>
  <c r="B70" i="47"/>
  <c r="B71" i="47"/>
  <c r="B72" i="47"/>
  <c r="B73" i="47"/>
  <c r="B74" i="47"/>
  <c r="B75" i="47"/>
  <c r="B76" i="47"/>
  <c r="B77" i="47"/>
  <c r="B78" i="47"/>
  <c r="B79" i="47"/>
  <c r="B80" i="47"/>
  <c r="B81" i="47"/>
  <c r="B82" i="47"/>
  <c r="B46" i="47"/>
  <c r="A16" i="54"/>
  <c r="A45" i="47" s="1"/>
  <c r="B45" i="47" s="1"/>
  <c r="A15" i="54"/>
  <c r="A44" i="47"/>
  <c r="B44" i="47" s="1"/>
  <c r="A14" i="54"/>
  <c r="A43" i="47" s="1"/>
  <c r="B43" i="47" s="1"/>
  <c r="A13" i="54"/>
  <c r="A42" i="47"/>
  <c r="B42" i="47" s="1"/>
  <c r="A12" i="54"/>
  <c r="A41" i="47" s="1"/>
  <c r="B41" i="47" s="1"/>
  <c r="A11" i="54"/>
  <c r="A40" i="47"/>
  <c r="B40" i="47" s="1"/>
  <c r="A10" i="54"/>
  <c r="A39" i="47" s="1"/>
  <c r="B39" i="47" s="1"/>
  <c r="A9" i="54"/>
  <c r="A38" i="47"/>
  <c r="B38" i="47" s="1"/>
  <c r="A8" i="54"/>
  <c r="A37" i="47" s="1"/>
  <c r="B37" i="47" s="1"/>
  <c r="A7" i="54"/>
  <c r="A36" i="47"/>
  <c r="B36" i="47" s="1"/>
  <c r="A6" i="54"/>
  <c r="A35" i="47" s="1"/>
  <c r="B35" i="47" s="1"/>
  <c r="A5" i="54"/>
  <c r="A34" i="47"/>
  <c r="B34" i="47" s="1"/>
  <c r="A4" i="54"/>
  <c r="A33" i="47" s="1"/>
  <c r="B33" i="47" s="1"/>
  <c r="H3" i="47" s="1"/>
  <c r="A3" i="54"/>
  <c r="A32" i="47"/>
  <c r="B32" i="47" s="1"/>
  <c r="A2" i="54"/>
  <c r="A31" i="47" s="1"/>
  <c r="B31" i="47" s="1"/>
  <c r="A38" i="48"/>
  <c r="D38" i="48"/>
  <c r="A37" i="48"/>
  <c r="D37" i="48" s="1"/>
  <c r="A36" i="48"/>
  <c r="D36" i="48"/>
  <c r="A35" i="48"/>
  <c r="D35" i="48" s="1"/>
  <c r="A34" i="48"/>
  <c r="D34" i="48"/>
  <c r="A33" i="48"/>
  <c r="D33" i="48" s="1"/>
  <c r="A76" i="54"/>
  <c r="A32" i="48"/>
  <c r="D32" i="48"/>
  <c r="A75" i="54"/>
  <c r="A31" i="48"/>
  <c r="D31" i="48"/>
  <c r="A74" i="54"/>
  <c r="A30" i="48" s="1"/>
  <c r="D30" i="48" s="1"/>
  <c r="A73" i="54"/>
  <c r="A29" i="48"/>
  <c r="D29" i="48" s="1"/>
  <c r="A72" i="54"/>
  <c r="A28" i="48"/>
  <c r="D28" i="48"/>
  <c r="A71" i="54"/>
  <c r="A27" i="48"/>
  <c r="D27" i="48"/>
  <c r="A70" i="54"/>
  <c r="A26" i="48" s="1"/>
  <c r="D26" i="48" s="1"/>
  <c r="A69" i="54"/>
  <c r="A25" i="48"/>
  <c r="D25" i="48" s="1"/>
  <c r="A68" i="54"/>
  <c r="A24" i="48"/>
  <c r="D24" i="48"/>
  <c r="A67" i="54"/>
  <c r="A23" i="48"/>
  <c r="D23" i="48"/>
  <c r="A66" i="54"/>
  <c r="A22" i="48" s="1"/>
  <c r="D22" i="48" s="1"/>
  <c r="A65" i="54"/>
  <c r="A21" i="48"/>
  <c r="D21" i="48" s="1"/>
  <c r="A64" i="54"/>
  <c r="A20" i="48"/>
  <c r="D20" i="48"/>
  <c r="A63" i="54"/>
  <c r="A19" i="48"/>
  <c r="D19" i="48"/>
  <c r="A62" i="54"/>
  <c r="A18" i="48" s="1"/>
  <c r="D18" i="48" s="1"/>
  <c r="A61" i="54"/>
  <c r="A17" i="48"/>
  <c r="D17" i="48" s="1"/>
  <c r="A60" i="54"/>
  <c r="A16" i="48"/>
  <c r="D16" i="48"/>
  <c r="A59" i="54"/>
  <c r="A15" i="48"/>
  <c r="D15" i="48"/>
  <c r="A58" i="54"/>
  <c r="A14" i="48" s="1"/>
  <c r="D14" i="48" s="1"/>
  <c r="A57" i="54"/>
  <c r="A13" i="48"/>
  <c r="D13" i="48" s="1"/>
  <c r="A56" i="54"/>
  <c r="A12" i="48"/>
  <c r="D12" i="48"/>
  <c r="A55" i="54"/>
  <c r="A11" i="48"/>
  <c r="D11" i="48"/>
  <c r="A54" i="54"/>
  <c r="A10" i="48" s="1"/>
  <c r="D10" i="48" s="1"/>
  <c r="F43" i="48" s="1"/>
  <c r="A53" i="54"/>
  <c r="A9" i="48"/>
  <c r="D9" i="48" s="1"/>
  <c r="A52" i="54"/>
  <c r="A8" i="48"/>
  <c r="D8" i="48"/>
  <c r="A51" i="54"/>
  <c r="A7" i="48"/>
  <c r="D7" i="48"/>
  <c r="A50" i="54"/>
  <c r="A6" i="48" s="1"/>
  <c r="D6" i="48" s="1"/>
  <c r="A49" i="54"/>
  <c r="A5" i="48"/>
  <c r="D5" i="48" s="1"/>
  <c r="A48" i="54"/>
  <c r="A4" i="48"/>
  <c r="D4" i="48"/>
  <c r="A47" i="54"/>
  <c r="A3" i="48"/>
  <c r="D3" i="48"/>
  <c r="B63" i="47"/>
  <c r="B62" i="47"/>
  <c r="B61" i="47"/>
  <c r="B60" i="47"/>
  <c r="B59" i="47"/>
  <c r="B58" i="47"/>
  <c r="B57" i="47"/>
  <c r="B56" i="47"/>
  <c r="B55" i="47"/>
  <c r="B54" i="47"/>
  <c r="G12" i="47" s="1"/>
  <c r="F12" i="47"/>
  <c r="B83" i="47"/>
  <c r="N45" i="48"/>
  <c r="F51" i="47" s="1"/>
  <c r="O45" i="48"/>
  <c r="G51" i="47" s="1"/>
  <c r="G10" i="47" s="1"/>
  <c r="P45" i="48"/>
  <c r="H51" i="47" s="1"/>
  <c r="P44" i="48"/>
  <c r="H50" i="47" s="1"/>
  <c r="H9" i="47" s="1"/>
  <c r="I4" i="47"/>
  <c r="F6" i="50" s="1"/>
  <c r="Q45" i="48"/>
  <c r="I51" i="47" s="1"/>
  <c r="I10" i="47" s="1"/>
  <c r="I13" i="47"/>
  <c r="G5" i="47"/>
  <c r="D72" i="51" s="1"/>
  <c r="D41" i="50" s="1"/>
  <c r="F14" i="47"/>
  <c r="F10" i="47"/>
  <c r="H14" i="47"/>
  <c r="H10" i="47"/>
  <c r="B7" i="45"/>
  <c r="C59" i="50"/>
  <c r="C60" i="50" s="1"/>
  <c r="B8" i="45"/>
  <c r="E59" i="50"/>
  <c r="E60" i="50" s="1"/>
  <c r="B9" i="45"/>
  <c r="G59" i="50"/>
  <c r="G60" i="50"/>
  <c r="I2" i="45"/>
  <c r="I3" i="45"/>
  <c r="I4" i="45"/>
  <c r="I5" i="45"/>
  <c r="D2" i="45" s="1"/>
  <c r="B10" i="45" s="1"/>
  <c r="I59" i="50" s="1"/>
  <c r="I60" i="50" s="1"/>
  <c r="H78" i="50"/>
  <c r="J51" i="47"/>
  <c r="J31" i="47"/>
  <c r="J46" i="47" s="1"/>
  <c r="J32" i="47"/>
  <c r="J34" i="47"/>
  <c r="J35" i="47"/>
  <c r="J36" i="47"/>
  <c r="J37" i="47"/>
  <c r="J38" i="47"/>
  <c r="J39" i="47"/>
  <c r="J40" i="47"/>
  <c r="J42" i="47"/>
  <c r="J43" i="47"/>
  <c r="J44" i="47"/>
  <c r="J45" i="47"/>
  <c r="J54" i="47"/>
  <c r="J55" i="47"/>
  <c r="J64" i="47" s="1"/>
  <c r="J56" i="47"/>
  <c r="J57" i="47"/>
  <c r="J58" i="47"/>
  <c r="J59" i="47"/>
  <c r="J60" i="47"/>
  <c r="J61" i="47"/>
  <c r="J62" i="47"/>
  <c r="J63" i="47"/>
  <c r="J67" i="47"/>
  <c r="J69" i="47"/>
  <c r="J71" i="47"/>
  <c r="J72" i="47"/>
  <c r="J73" i="47"/>
  <c r="J75" i="47"/>
  <c r="J77" i="47"/>
  <c r="J79" i="47"/>
  <c r="J80" i="47"/>
  <c r="J81" i="47"/>
  <c r="J82" i="47"/>
  <c r="G3" i="56"/>
  <c r="G8" i="56"/>
  <c r="G4" i="56" s="1"/>
  <c r="G11" i="56"/>
  <c r="G5" i="56"/>
  <c r="G7" i="56"/>
  <c r="F46" i="47"/>
  <c r="F6" i="47" s="1"/>
  <c r="J6" i="47" s="1"/>
  <c r="G46" i="47"/>
  <c r="G6" i="47" s="1"/>
  <c r="H46" i="47"/>
  <c r="H6" i="47" s="1"/>
  <c r="E8" i="50" s="1"/>
  <c r="I46" i="47"/>
  <c r="I6" i="47" s="1"/>
  <c r="F64" i="47"/>
  <c r="F15" i="47"/>
  <c r="J15" i="47" s="1"/>
  <c r="G64" i="47"/>
  <c r="G15" i="47"/>
  <c r="H64" i="47"/>
  <c r="H15" i="47"/>
  <c r="I64" i="47"/>
  <c r="I15" i="47"/>
  <c r="F83" i="47"/>
  <c r="F24" i="47" s="1"/>
  <c r="J24" i="47" s="1"/>
  <c r="G83" i="47"/>
  <c r="G24" i="47" s="1"/>
  <c r="H83" i="47"/>
  <c r="H24" i="47" s="1"/>
  <c r="E26" i="50" s="1"/>
  <c r="I83" i="47"/>
  <c r="I24" i="47" s="1"/>
  <c r="C3" i="56"/>
  <c r="C8" i="56" s="1"/>
  <c r="H4" i="56" s="1"/>
  <c r="C7" i="56"/>
  <c r="C5" i="56" s="1"/>
  <c r="C88" i="50"/>
  <c r="C89" i="50"/>
  <c r="H3" i="56"/>
  <c r="H11" i="56"/>
  <c r="H5" i="56"/>
  <c r="C40" i="45"/>
  <c r="H7" i="56" s="1"/>
  <c r="B6" i="45"/>
  <c r="D3" i="50" s="1"/>
  <c r="F3" i="50" s="1"/>
  <c r="B5" i="45"/>
  <c r="B3" i="50" s="1"/>
  <c r="B28" i="50"/>
  <c r="A28" i="50"/>
  <c r="B21" i="50"/>
  <c r="A21" i="50"/>
  <c r="B19" i="50"/>
  <c r="A19" i="50"/>
  <c r="F15" i="50"/>
  <c r="B15" i="50"/>
  <c r="A15" i="50"/>
  <c r="B10" i="50"/>
  <c r="A10" i="50"/>
  <c r="B6" i="50"/>
  <c r="A6" i="50"/>
  <c r="J10" i="47"/>
  <c r="B4" i="45"/>
  <c r="B2" i="46"/>
  <c r="G2" i="46" s="1"/>
  <c r="H45" i="48"/>
  <c r="G45" i="48"/>
  <c r="G44" i="48" s="1"/>
  <c r="F45" i="48"/>
  <c r="H44" i="48"/>
  <c r="G43" i="48"/>
  <c r="F42" i="48"/>
  <c r="E45" i="48"/>
  <c r="E42" i="48"/>
  <c r="B44" i="45"/>
  <c r="S78" i="1"/>
  <c r="Q78" i="1"/>
  <c r="P78" i="1"/>
  <c r="G2" i="45"/>
  <c r="G3" i="45"/>
  <c r="G4" i="45"/>
  <c r="G5" i="45"/>
  <c r="H2" i="45"/>
  <c r="H3" i="45"/>
  <c r="H4" i="45"/>
  <c r="H5" i="45"/>
  <c r="H70" i="50"/>
  <c r="E62" i="50" s="1"/>
  <c r="G1" i="52"/>
  <c r="G18" i="52"/>
  <c r="H7" i="46"/>
  <c r="H6" i="46"/>
  <c r="H5" i="46"/>
  <c r="H4" i="46"/>
  <c r="H3" i="46"/>
  <c r="H40" i="55"/>
  <c r="B40" i="55"/>
  <c r="G39" i="55"/>
  <c r="F39" i="55"/>
  <c r="E39" i="55"/>
  <c r="D39" i="55"/>
  <c r="C39" i="55"/>
  <c r="B39" i="55"/>
  <c r="G38" i="55"/>
  <c r="F38" i="55"/>
  <c r="E38" i="55"/>
  <c r="D38" i="55"/>
  <c r="C38" i="55"/>
  <c r="B38" i="55"/>
  <c r="H37" i="55"/>
  <c r="B37" i="55"/>
  <c r="G36" i="55"/>
  <c r="F36" i="55"/>
  <c r="E36" i="55"/>
  <c r="D36" i="55"/>
  <c r="C36" i="55"/>
  <c r="B36" i="55"/>
  <c r="G35" i="55"/>
  <c r="F35" i="55"/>
  <c r="E35" i="55"/>
  <c r="D35" i="55"/>
  <c r="C35" i="55"/>
  <c r="B35" i="55"/>
  <c r="H68" i="50"/>
  <c r="D34" i="55"/>
  <c r="H67" i="50"/>
  <c r="C34" i="55"/>
  <c r="H34" i="55"/>
  <c r="B34" i="55"/>
  <c r="G33" i="55"/>
  <c r="F33" i="55"/>
  <c r="E33" i="55"/>
  <c r="D33" i="55"/>
  <c r="C33" i="55"/>
  <c r="B33" i="55"/>
  <c r="G32" i="55"/>
  <c r="F32" i="55"/>
  <c r="E32" i="55"/>
  <c r="D32" i="55"/>
  <c r="C32" i="55"/>
  <c r="B32" i="55"/>
  <c r="H31" i="55"/>
  <c r="B31" i="55"/>
  <c r="G30" i="55"/>
  <c r="F30" i="55"/>
  <c r="E30" i="55"/>
  <c r="D30" i="55"/>
  <c r="C30" i="55"/>
  <c r="B30" i="55"/>
  <c r="G29" i="55"/>
  <c r="F29" i="55"/>
  <c r="E29" i="55"/>
  <c r="D29" i="55"/>
  <c r="C29" i="55"/>
  <c r="B29" i="55"/>
  <c r="A29" i="55"/>
  <c r="H28" i="55"/>
  <c r="B28" i="55"/>
  <c r="G27" i="55"/>
  <c r="F27" i="55"/>
  <c r="E27" i="55"/>
  <c r="D27" i="55"/>
  <c r="C27" i="55"/>
  <c r="B27" i="55"/>
  <c r="G26" i="55"/>
  <c r="F26" i="55"/>
  <c r="E26" i="55"/>
  <c r="D26" i="55"/>
  <c r="C26" i="55"/>
  <c r="B26" i="55"/>
  <c r="A26" i="55"/>
  <c r="H25" i="55"/>
  <c r="B25" i="55"/>
  <c r="G24" i="55"/>
  <c r="F24" i="55"/>
  <c r="E24" i="55"/>
  <c r="D24" i="55"/>
  <c r="C24" i="55"/>
  <c r="B24" i="55"/>
  <c r="G23" i="55"/>
  <c r="F23" i="55"/>
  <c r="E23" i="55"/>
  <c r="D23" i="55"/>
  <c r="C23" i="55"/>
  <c r="B23" i="55"/>
  <c r="A23" i="55"/>
  <c r="H22" i="55"/>
  <c r="B22" i="55"/>
  <c r="G21" i="55"/>
  <c r="F21" i="55"/>
  <c r="E21" i="55"/>
  <c r="D21" i="55"/>
  <c r="C21" i="55"/>
  <c r="B21" i="55"/>
  <c r="G20" i="55"/>
  <c r="F20" i="55"/>
  <c r="E20" i="55"/>
  <c r="D20" i="55"/>
  <c r="C20" i="55"/>
  <c r="B20" i="55"/>
  <c r="A20" i="55"/>
  <c r="H19" i="55"/>
  <c r="B19" i="55"/>
  <c r="G18" i="55"/>
  <c r="F18" i="55"/>
  <c r="E18" i="55"/>
  <c r="D18" i="55"/>
  <c r="C18" i="55"/>
  <c r="B18" i="55"/>
  <c r="G17" i="55"/>
  <c r="F17" i="55"/>
  <c r="E17" i="55"/>
  <c r="D17" i="55"/>
  <c r="C17" i="55"/>
  <c r="B17" i="55"/>
  <c r="A17" i="55"/>
  <c r="H16" i="55"/>
  <c r="B16" i="55"/>
  <c r="G15" i="55"/>
  <c r="F15" i="55"/>
  <c r="E15" i="55"/>
  <c r="D15" i="55"/>
  <c r="C15" i="55"/>
  <c r="B15" i="55"/>
  <c r="G14" i="55"/>
  <c r="F14" i="55"/>
  <c r="E14" i="55"/>
  <c r="D14" i="55"/>
  <c r="C14" i="55"/>
  <c r="B14" i="55"/>
  <c r="A14" i="55"/>
  <c r="H13" i="55"/>
  <c r="B13" i="55"/>
  <c r="G12" i="55"/>
  <c r="F12" i="55"/>
  <c r="E12" i="55"/>
  <c r="D12" i="55"/>
  <c r="C12" i="55"/>
  <c r="B12" i="55"/>
  <c r="G11" i="55"/>
  <c r="F11" i="55"/>
  <c r="E11" i="55"/>
  <c r="D11" i="55"/>
  <c r="C11" i="55"/>
  <c r="B11" i="55"/>
  <c r="A11" i="55"/>
  <c r="H10" i="55"/>
  <c r="B10" i="55"/>
  <c r="G9" i="55"/>
  <c r="F9" i="55"/>
  <c r="E9" i="55"/>
  <c r="D9" i="55"/>
  <c r="C9" i="55"/>
  <c r="B9" i="55"/>
  <c r="G8" i="55"/>
  <c r="F8" i="55"/>
  <c r="E8" i="55"/>
  <c r="D8" i="55"/>
  <c r="C8" i="55"/>
  <c r="B8" i="55"/>
  <c r="A8" i="55"/>
  <c r="H7" i="55"/>
  <c r="B7" i="55"/>
  <c r="G6" i="55"/>
  <c r="F6" i="55"/>
  <c r="E6" i="55"/>
  <c r="D6" i="55"/>
  <c r="C6" i="55"/>
  <c r="B6" i="55"/>
  <c r="G5" i="55"/>
  <c r="F5" i="55"/>
  <c r="E5" i="55"/>
  <c r="D5" i="55"/>
  <c r="C5" i="55"/>
  <c r="B5" i="55"/>
  <c r="A5" i="55"/>
  <c r="B4" i="55"/>
  <c r="G3" i="55"/>
  <c r="F3" i="55"/>
  <c r="E3" i="55"/>
  <c r="D3" i="55"/>
  <c r="C3" i="55"/>
  <c r="B3" i="55"/>
  <c r="G2" i="55"/>
  <c r="F2" i="55"/>
  <c r="E2" i="55"/>
  <c r="D2" i="55"/>
  <c r="C2" i="55"/>
  <c r="B2" i="55"/>
  <c r="A2" i="55"/>
  <c r="B1" i="55"/>
  <c r="P5" i="56"/>
  <c r="O5" i="56"/>
  <c r="N5" i="56"/>
  <c r="M5" i="56"/>
  <c r="L5" i="56"/>
  <c r="K5" i="56"/>
  <c r="J5" i="56"/>
  <c r="I5" i="56"/>
  <c r="P4" i="56"/>
  <c r="O4" i="56"/>
  <c r="N4" i="56"/>
  <c r="M4" i="56"/>
  <c r="L4" i="56"/>
  <c r="K4" i="56"/>
  <c r="J4" i="56"/>
  <c r="I4" i="56"/>
  <c r="P3" i="56"/>
  <c r="O3" i="56"/>
  <c r="N3" i="56"/>
  <c r="M3" i="56"/>
  <c r="L3" i="56"/>
  <c r="K3" i="56"/>
  <c r="J3" i="56"/>
  <c r="I3" i="56"/>
  <c r="P2" i="56"/>
  <c r="O2" i="56"/>
  <c r="N2" i="56"/>
  <c r="M2" i="56"/>
  <c r="L2" i="56"/>
  <c r="K2" i="56"/>
  <c r="J2" i="56"/>
  <c r="I2" i="56"/>
  <c r="H74" i="50"/>
  <c r="H75" i="50"/>
  <c r="E74" i="50"/>
  <c r="D74" i="50"/>
  <c r="H71" i="50"/>
  <c r="H73" i="50"/>
  <c r="H72" i="50"/>
  <c r="C74" i="50"/>
  <c r="B11" i="45"/>
  <c r="I1" i="50" s="1"/>
  <c r="E71" i="50"/>
  <c r="D71" i="50"/>
  <c r="C71" i="50"/>
  <c r="F3" i="56"/>
  <c r="F11" i="56"/>
  <c r="F7" i="56"/>
  <c r="E3" i="56"/>
  <c r="E11" i="56"/>
  <c r="E7" i="56"/>
  <c r="D7" i="56"/>
  <c r="D3" i="56"/>
  <c r="B57" i="51"/>
  <c r="A57" i="51"/>
  <c r="A20" i="51"/>
  <c r="B20" i="51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2" i="52"/>
  <c r="B31" i="52"/>
  <c r="B30" i="52"/>
  <c r="B29" i="52"/>
  <c r="B28" i="52"/>
  <c r="B27" i="52"/>
  <c r="B26" i="52"/>
  <c r="B25" i="52"/>
  <c r="B24" i="52"/>
  <c r="B23" i="52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B3" i="52"/>
  <c r="B2" i="52"/>
  <c r="A55" i="52"/>
  <c r="I45" i="48"/>
  <c r="H47" i="54"/>
  <c r="E3" i="48" s="1"/>
  <c r="I47" i="54"/>
  <c r="F3" i="48"/>
  <c r="J47" i="54"/>
  <c r="G3" i="48" s="1"/>
  <c r="K47" i="54"/>
  <c r="H3" i="48"/>
  <c r="Q3" i="48" s="1"/>
  <c r="I3" i="48"/>
  <c r="I4" i="48"/>
  <c r="I5" i="48"/>
  <c r="I6" i="48"/>
  <c r="I7" i="48"/>
  <c r="I8" i="48"/>
  <c r="I9" i="48"/>
  <c r="I10" i="48"/>
  <c r="G88" i="51" s="1"/>
  <c r="I11" i="48"/>
  <c r="I12" i="48"/>
  <c r="I13" i="48"/>
  <c r="I14" i="48"/>
  <c r="G92" i="51" s="1"/>
  <c r="I15" i="48"/>
  <c r="I16" i="48"/>
  <c r="I17" i="48"/>
  <c r="I19" i="48"/>
  <c r="G97" i="51" s="1"/>
  <c r="I23" i="48"/>
  <c r="I18" i="48"/>
  <c r="I20" i="48"/>
  <c r="I21" i="48"/>
  <c r="G99" i="51" s="1"/>
  <c r="I22" i="48"/>
  <c r="I24" i="48"/>
  <c r="I25" i="48"/>
  <c r="I26" i="48"/>
  <c r="G104" i="51" s="1"/>
  <c r="I27" i="48"/>
  <c r="I28" i="48"/>
  <c r="I29" i="48"/>
  <c r="I30" i="48"/>
  <c r="G108" i="51" s="1"/>
  <c r="I31" i="48"/>
  <c r="I32" i="48"/>
  <c r="I33" i="48"/>
  <c r="I34" i="48"/>
  <c r="G112" i="51" s="1"/>
  <c r="I35" i="48"/>
  <c r="I36" i="48"/>
  <c r="I37" i="48"/>
  <c r="I38" i="48"/>
  <c r="G116" i="51" s="1"/>
  <c r="L19" i="47"/>
  <c r="M19" i="47"/>
  <c r="N19" i="47"/>
  <c r="O19" i="47"/>
  <c r="P19" i="47" s="1"/>
  <c r="L17" i="47"/>
  <c r="M17" i="47"/>
  <c r="N17" i="47"/>
  <c r="O17" i="47"/>
  <c r="P17" i="47" s="1"/>
  <c r="L13" i="47"/>
  <c r="M13" i="47"/>
  <c r="N13" i="47"/>
  <c r="O13" i="47"/>
  <c r="P13" i="47" s="1"/>
  <c r="L8" i="47"/>
  <c r="M8" i="47"/>
  <c r="N8" i="47"/>
  <c r="O8" i="47"/>
  <c r="P8" i="47" s="1"/>
  <c r="L26" i="47"/>
  <c r="M26" i="47"/>
  <c r="N26" i="47"/>
  <c r="O26" i="47"/>
  <c r="P26" i="47" s="1"/>
  <c r="A19" i="52"/>
  <c r="A17" i="52"/>
  <c r="G47" i="54"/>
  <c r="J3" i="48" s="1"/>
  <c r="O3" i="48"/>
  <c r="P3" i="48"/>
  <c r="H48" i="54"/>
  <c r="E4" i="48"/>
  <c r="N4" i="48"/>
  <c r="I48" i="54"/>
  <c r="F4" i="48" s="1"/>
  <c r="O4" i="48" s="1"/>
  <c r="J48" i="54"/>
  <c r="G4" i="48" s="1"/>
  <c r="P4" i="48" s="1"/>
  <c r="K48" i="54"/>
  <c r="H4" i="48" s="1"/>
  <c r="Q4" i="48" s="1"/>
  <c r="H49" i="54"/>
  <c r="E5" i="48" s="1"/>
  <c r="N5" i="48" s="1"/>
  <c r="I49" i="54"/>
  <c r="F5" i="48"/>
  <c r="O5" i="48" s="1"/>
  <c r="J49" i="54"/>
  <c r="G5" i="48" s="1"/>
  <c r="P5" i="48"/>
  <c r="K49" i="54"/>
  <c r="H5" i="48" s="1"/>
  <c r="Q5" i="48" s="1"/>
  <c r="H50" i="54"/>
  <c r="E6" i="48" s="1"/>
  <c r="N6" i="48" s="1"/>
  <c r="I50" i="54"/>
  <c r="F6" i="48" s="1"/>
  <c r="J50" i="54"/>
  <c r="G6" i="48"/>
  <c r="P6" i="48"/>
  <c r="K50" i="54"/>
  <c r="H6" i="48" s="1"/>
  <c r="Q6" i="48" s="1"/>
  <c r="H51" i="54"/>
  <c r="E7" i="48" s="1"/>
  <c r="N7" i="48" s="1"/>
  <c r="I51" i="54"/>
  <c r="F7" i="48" s="1"/>
  <c r="O7" i="48" s="1"/>
  <c r="J51" i="54"/>
  <c r="G7" i="48"/>
  <c r="K51" i="54"/>
  <c r="H7" i="48"/>
  <c r="Q7" i="48" s="1"/>
  <c r="H52" i="54"/>
  <c r="E8" i="48"/>
  <c r="N8" i="48" s="1"/>
  <c r="I52" i="54"/>
  <c r="F8" i="48" s="1"/>
  <c r="O8" i="48"/>
  <c r="J52" i="54"/>
  <c r="G8" i="48" s="1"/>
  <c r="P8" i="48" s="1"/>
  <c r="K52" i="54"/>
  <c r="H8" i="48" s="1"/>
  <c r="Q8" i="48" s="1"/>
  <c r="H53" i="54"/>
  <c r="E9" i="48" s="1"/>
  <c r="N9" i="48" s="1"/>
  <c r="R9" i="48" s="1"/>
  <c r="I53" i="54"/>
  <c r="F9" i="48"/>
  <c r="O9" i="48"/>
  <c r="J53" i="54"/>
  <c r="G9" i="48" s="1"/>
  <c r="P9" i="48" s="1"/>
  <c r="K53" i="54"/>
  <c r="H9" i="48" s="1"/>
  <c r="Q9" i="48" s="1"/>
  <c r="H54" i="54"/>
  <c r="E10" i="48" s="1"/>
  <c r="N10" i="48" s="1"/>
  <c r="I54" i="54"/>
  <c r="F10" i="48" s="1"/>
  <c r="O10" i="48" s="1"/>
  <c r="J54" i="54"/>
  <c r="G10" i="48"/>
  <c r="P10" i="48" s="1"/>
  <c r="G54" i="54"/>
  <c r="J10" i="48" s="1"/>
  <c r="K54" i="54"/>
  <c r="H10" i="48"/>
  <c r="Q10" i="48" s="1"/>
  <c r="H55" i="54"/>
  <c r="E11" i="48" s="1"/>
  <c r="N11" i="48" s="1"/>
  <c r="I55" i="54"/>
  <c r="F11" i="48"/>
  <c r="O11" i="48" s="1"/>
  <c r="J55" i="54"/>
  <c r="G11" i="48" s="1"/>
  <c r="P11" i="48" s="1"/>
  <c r="K55" i="54"/>
  <c r="H11" i="48" s="1"/>
  <c r="Q11" i="48" s="1"/>
  <c r="H56" i="54"/>
  <c r="E12" i="48" s="1"/>
  <c r="N12" i="48" s="1"/>
  <c r="I56" i="54"/>
  <c r="F12" i="48"/>
  <c r="O12" i="48" s="1"/>
  <c r="R12" i="48" s="1"/>
  <c r="J56" i="54"/>
  <c r="G12" i="48"/>
  <c r="P12" i="48" s="1"/>
  <c r="K56" i="54"/>
  <c r="H12" i="48" s="1"/>
  <c r="Q12" i="48" s="1"/>
  <c r="H57" i="54"/>
  <c r="E13" i="48" s="1"/>
  <c r="N13" i="48"/>
  <c r="I57" i="54"/>
  <c r="F13" i="48" s="1"/>
  <c r="O13" i="48" s="1"/>
  <c r="J57" i="54"/>
  <c r="G13" i="48" s="1"/>
  <c r="P13" i="48" s="1"/>
  <c r="K57" i="54"/>
  <c r="H13" i="48"/>
  <c r="Q13" i="48" s="1"/>
  <c r="H58" i="54"/>
  <c r="E14" i="48"/>
  <c r="N14" i="48" s="1"/>
  <c r="I58" i="54"/>
  <c r="F14" i="48" s="1"/>
  <c r="O14" i="48" s="1"/>
  <c r="J58" i="54"/>
  <c r="G14" i="48" s="1"/>
  <c r="P14" i="48" s="1"/>
  <c r="K58" i="54"/>
  <c r="H14" i="48" s="1"/>
  <c r="Q14" i="48" s="1"/>
  <c r="H59" i="54"/>
  <c r="E15" i="48"/>
  <c r="N15" i="48" s="1"/>
  <c r="R15" i="48" s="1"/>
  <c r="I59" i="54"/>
  <c r="F15" i="48"/>
  <c r="O15" i="48" s="1"/>
  <c r="J59" i="54"/>
  <c r="G15" i="48" s="1"/>
  <c r="P15" i="48" s="1"/>
  <c r="G59" i="54"/>
  <c r="J15" i="48" s="1"/>
  <c r="K59" i="54"/>
  <c r="H15" i="48"/>
  <c r="Q15" i="48" s="1"/>
  <c r="H60" i="54"/>
  <c r="E16" i="48"/>
  <c r="N16" i="48"/>
  <c r="I60" i="54"/>
  <c r="F16" i="48" s="1"/>
  <c r="O16" i="48" s="1"/>
  <c r="J60" i="54"/>
  <c r="G16" i="48" s="1"/>
  <c r="P16" i="48" s="1"/>
  <c r="K60" i="54"/>
  <c r="H16" i="48" s="1"/>
  <c r="Q16" i="48" s="1"/>
  <c r="H61" i="54"/>
  <c r="E17" i="48" s="1"/>
  <c r="N17" i="48" s="1"/>
  <c r="I61" i="54"/>
  <c r="F17" i="48"/>
  <c r="O17" i="48" s="1"/>
  <c r="J61" i="54"/>
  <c r="G17" i="48" s="1"/>
  <c r="P17" i="48"/>
  <c r="K61" i="54"/>
  <c r="H17" i="48" s="1"/>
  <c r="Q17" i="48" s="1"/>
  <c r="H62" i="54"/>
  <c r="E18" i="48" s="1"/>
  <c r="N18" i="48" s="1"/>
  <c r="I62" i="54"/>
  <c r="F18" i="48" s="1"/>
  <c r="O18" i="48" s="1"/>
  <c r="J62" i="54"/>
  <c r="G18" i="48"/>
  <c r="P18" i="48"/>
  <c r="K62" i="54"/>
  <c r="H18" i="48" s="1"/>
  <c r="Q18" i="48" s="1"/>
  <c r="R18" i="48"/>
  <c r="H63" i="54"/>
  <c r="E19" i="48" s="1"/>
  <c r="N19" i="48" s="1"/>
  <c r="R19" i="48" s="1"/>
  <c r="I63" i="54"/>
  <c r="F19" i="48" s="1"/>
  <c r="O19" i="48" s="1"/>
  <c r="J63" i="54"/>
  <c r="G19" i="48"/>
  <c r="P19" i="48" s="1"/>
  <c r="K63" i="54"/>
  <c r="H19" i="48"/>
  <c r="Q19" i="48" s="1"/>
  <c r="H64" i="54"/>
  <c r="E20" i="48"/>
  <c r="N20" i="48" s="1"/>
  <c r="R20" i="48" s="1"/>
  <c r="I64" i="54"/>
  <c r="F20" i="48" s="1"/>
  <c r="O20" i="48"/>
  <c r="J64" i="54"/>
  <c r="G20" i="48" s="1"/>
  <c r="P20" i="48" s="1"/>
  <c r="K64" i="54"/>
  <c r="H20" i="48" s="1"/>
  <c r="Q20" i="48" s="1"/>
  <c r="H65" i="54"/>
  <c r="E21" i="48" s="1"/>
  <c r="N21" i="48" s="1"/>
  <c r="I65" i="54"/>
  <c r="F21" i="48"/>
  <c r="O21" i="48"/>
  <c r="J65" i="54"/>
  <c r="G21" i="48" s="1"/>
  <c r="P21" i="48" s="1"/>
  <c r="K65" i="54"/>
  <c r="H21" i="48" s="1"/>
  <c r="Q21" i="48" s="1"/>
  <c r="R21" i="48"/>
  <c r="H66" i="54"/>
  <c r="E22" i="48" s="1"/>
  <c r="N22" i="48" s="1"/>
  <c r="I66" i="54"/>
  <c r="F22" i="48" s="1"/>
  <c r="O22" i="48" s="1"/>
  <c r="J66" i="54"/>
  <c r="G22" i="48"/>
  <c r="P22" i="48" s="1"/>
  <c r="K66" i="54"/>
  <c r="H22" i="48" s="1"/>
  <c r="Q22" i="48"/>
  <c r="R22" i="48"/>
  <c r="H67" i="54"/>
  <c r="E23" i="48" s="1"/>
  <c r="N23" i="48" s="1"/>
  <c r="R23" i="48" s="1"/>
  <c r="I67" i="54"/>
  <c r="F23" i="48" s="1"/>
  <c r="O23" i="48" s="1"/>
  <c r="J67" i="54"/>
  <c r="G23" i="48" s="1"/>
  <c r="P23" i="48" s="1"/>
  <c r="K67" i="54"/>
  <c r="H23" i="48"/>
  <c r="Q23" i="48" s="1"/>
  <c r="H68" i="54"/>
  <c r="E24" i="48"/>
  <c r="N24" i="48"/>
  <c r="R24" i="48" s="1"/>
  <c r="I68" i="54"/>
  <c r="F24" i="48" s="1"/>
  <c r="O24" i="48" s="1"/>
  <c r="J68" i="54"/>
  <c r="G24" i="48" s="1"/>
  <c r="P24" i="48" s="1"/>
  <c r="K68" i="54"/>
  <c r="H24" i="48" s="1"/>
  <c r="Q24" i="48" s="1"/>
  <c r="H69" i="54"/>
  <c r="E25" i="48" s="1"/>
  <c r="N25" i="48" s="1"/>
  <c r="R25" i="48" s="1"/>
  <c r="I69" i="54"/>
  <c r="F25" i="48"/>
  <c r="O25" i="48" s="1"/>
  <c r="J69" i="54"/>
  <c r="G25" i="48" s="1"/>
  <c r="P25" i="48"/>
  <c r="K69" i="54"/>
  <c r="H25" i="48" s="1"/>
  <c r="Q25" i="48" s="1"/>
  <c r="H70" i="54"/>
  <c r="E26" i="48" s="1"/>
  <c r="N26" i="48" s="1"/>
  <c r="I70" i="54"/>
  <c r="F26" i="48" s="1"/>
  <c r="O26" i="48" s="1"/>
  <c r="J70" i="54"/>
  <c r="G26" i="48"/>
  <c r="P26" i="48"/>
  <c r="K70" i="54"/>
  <c r="H26" i="48" s="1"/>
  <c r="Q26" i="48" s="1"/>
  <c r="R26" i="48"/>
  <c r="H71" i="54"/>
  <c r="E27" i="48" s="1"/>
  <c r="N27" i="48" s="1"/>
  <c r="R27" i="48" s="1"/>
  <c r="I71" i="54"/>
  <c r="F27" i="48" s="1"/>
  <c r="O27" i="48" s="1"/>
  <c r="J71" i="54"/>
  <c r="G27" i="48"/>
  <c r="P27" i="48" s="1"/>
  <c r="K71" i="54"/>
  <c r="H27" i="48"/>
  <c r="Q27" i="48" s="1"/>
  <c r="H72" i="54"/>
  <c r="E28" i="48"/>
  <c r="N28" i="48" s="1"/>
  <c r="R28" i="48" s="1"/>
  <c r="I72" i="54"/>
  <c r="F28" i="48" s="1"/>
  <c r="O28" i="48"/>
  <c r="J72" i="54"/>
  <c r="G28" i="48" s="1"/>
  <c r="P28" i="48" s="1"/>
  <c r="K72" i="54"/>
  <c r="H28" i="48" s="1"/>
  <c r="Q28" i="48" s="1"/>
  <c r="H73" i="54"/>
  <c r="E29" i="48" s="1"/>
  <c r="N29" i="48" s="1"/>
  <c r="R29" i="48" s="1"/>
  <c r="I73" i="54"/>
  <c r="F29" i="48"/>
  <c r="O29" i="48"/>
  <c r="J73" i="54"/>
  <c r="G29" i="48" s="1"/>
  <c r="P29" i="48" s="1"/>
  <c r="K73" i="54"/>
  <c r="H29" i="48" s="1"/>
  <c r="Q29" i="48" s="1"/>
  <c r="H74" i="54"/>
  <c r="E30" i="48" s="1"/>
  <c r="N30" i="48" s="1"/>
  <c r="R30" i="48" s="1"/>
  <c r="I74" i="54"/>
  <c r="F30" i="48" s="1"/>
  <c r="O30" i="48" s="1"/>
  <c r="J74" i="54"/>
  <c r="G30" i="48"/>
  <c r="P30" i="48" s="1"/>
  <c r="K74" i="54"/>
  <c r="H30" i="48"/>
  <c r="Q30" i="48" s="1"/>
  <c r="H75" i="54"/>
  <c r="E31" i="48"/>
  <c r="N31" i="48" s="1"/>
  <c r="R31" i="48" s="1"/>
  <c r="I75" i="54"/>
  <c r="F31" i="48" s="1"/>
  <c r="O31" i="48"/>
  <c r="J75" i="54"/>
  <c r="G31" i="48" s="1"/>
  <c r="P31" i="48" s="1"/>
  <c r="K75" i="54"/>
  <c r="H31" i="48" s="1"/>
  <c r="Q31" i="48" s="1"/>
  <c r="H76" i="54"/>
  <c r="E32" i="48" s="1"/>
  <c r="N32" i="48" s="1"/>
  <c r="R32" i="48" s="1"/>
  <c r="I76" i="54"/>
  <c r="F32" i="48"/>
  <c r="O32" i="48" s="1"/>
  <c r="J76" i="54"/>
  <c r="G32" i="48" s="1"/>
  <c r="P32" i="48" s="1"/>
  <c r="K76" i="54"/>
  <c r="H32" i="48" s="1"/>
  <c r="Q32" i="48" s="1"/>
  <c r="E33" i="48"/>
  <c r="N33" i="48" s="1"/>
  <c r="F33" i="48"/>
  <c r="O33" i="48"/>
  <c r="G33" i="48"/>
  <c r="P33" i="48" s="1"/>
  <c r="H33" i="48"/>
  <c r="Q33" i="48"/>
  <c r="E34" i="48"/>
  <c r="N34" i="48" s="1"/>
  <c r="R34" i="48" s="1"/>
  <c r="F34" i="48"/>
  <c r="O34" i="48" s="1"/>
  <c r="G34" i="48"/>
  <c r="P34" i="48" s="1"/>
  <c r="H34" i="48"/>
  <c r="Q34" i="48" s="1"/>
  <c r="E35" i="48"/>
  <c r="N35" i="48"/>
  <c r="F35" i="48"/>
  <c r="O35" i="48" s="1"/>
  <c r="G35" i="48"/>
  <c r="P35" i="48"/>
  <c r="H35" i="48"/>
  <c r="Q35" i="48" s="1"/>
  <c r="E36" i="48"/>
  <c r="N36" i="48" s="1"/>
  <c r="F36" i="48"/>
  <c r="O36" i="48" s="1"/>
  <c r="G36" i="48"/>
  <c r="P36" i="48" s="1"/>
  <c r="R36" i="48" s="1"/>
  <c r="H36" i="48"/>
  <c r="Q36" i="48" s="1"/>
  <c r="E37" i="48"/>
  <c r="N37" i="48" s="1"/>
  <c r="F37" i="48"/>
  <c r="O37" i="48"/>
  <c r="G37" i="48"/>
  <c r="P37" i="48" s="1"/>
  <c r="H37" i="48"/>
  <c r="Q37" i="48"/>
  <c r="E38" i="48"/>
  <c r="N38" i="48" s="1"/>
  <c r="F38" i="48"/>
  <c r="O38" i="48" s="1"/>
  <c r="G38" i="48"/>
  <c r="P38" i="48" s="1"/>
  <c r="H38" i="48"/>
  <c r="Q38" i="48" s="1"/>
  <c r="R45" i="48"/>
  <c r="G54" i="50"/>
  <c r="I54" i="50" s="1"/>
  <c r="G46" i="50"/>
  <c r="I46" i="50"/>
  <c r="G3" i="46"/>
  <c r="G47" i="50" s="1"/>
  <c r="I47" i="50" s="1"/>
  <c r="G48" i="50"/>
  <c r="I48" i="50" s="1"/>
  <c r="G50" i="50"/>
  <c r="I50" i="50" s="1"/>
  <c r="J50" i="50" s="1"/>
  <c r="G52" i="50"/>
  <c r="I52" i="50" s="1"/>
  <c r="G53" i="50"/>
  <c r="I53" i="50" s="1"/>
  <c r="G55" i="50"/>
  <c r="I55" i="50" s="1"/>
  <c r="G56" i="50"/>
  <c r="I56" i="50" s="1"/>
  <c r="F54" i="50"/>
  <c r="E54" i="50"/>
  <c r="D54" i="50"/>
  <c r="C54" i="50"/>
  <c r="A54" i="50"/>
  <c r="H10" i="46"/>
  <c r="D4" i="56"/>
  <c r="D11" i="56"/>
  <c r="D5" i="56"/>
  <c r="D8" i="56"/>
  <c r="E8" i="56"/>
  <c r="F8" i="56"/>
  <c r="H8" i="56"/>
  <c r="F12" i="56"/>
  <c r="G12" i="56"/>
  <c r="H12" i="56"/>
  <c r="G26" i="50"/>
  <c r="F26" i="50"/>
  <c r="D26" i="50"/>
  <c r="C26" i="50"/>
  <c r="G17" i="50"/>
  <c r="F17" i="50"/>
  <c r="E17" i="50"/>
  <c r="D17" i="50"/>
  <c r="C17" i="50"/>
  <c r="E16" i="50"/>
  <c r="C16" i="50"/>
  <c r="D14" i="50"/>
  <c r="C14" i="50"/>
  <c r="G12" i="50"/>
  <c r="F12" i="50"/>
  <c r="E12" i="50"/>
  <c r="D12" i="50"/>
  <c r="C12" i="50"/>
  <c r="E11" i="50"/>
  <c r="G8" i="50"/>
  <c r="F8" i="50"/>
  <c r="D8" i="50"/>
  <c r="C8" i="50"/>
  <c r="D7" i="50"/>
  <c r="A1" i="52"/>
  <c r="C17" i="52"/>
  <c r="D17" i="52"/>
  <c r="E17" i="52"/>
  <c r="G17" i="52"/>
  <c r="C52" i="52"/>
  <c r="D52" i="52"/>
  <c r="E52" i="52"/>
  <c r="F52" i="52"/>
  <c r="G52" i="52"/>
  <c r="A54" i="52"/>
  <c r="I1" i="45"/>
  <c r="H1" i="45"/>
  <c r="G1" i="45"/>
  <c r="G7" i="46"/>
  <c r="G51" i="50" s="1"/>
  <c r="I51" i="50" s="1"/>
  <c r="J51" i="50" s="1"/>
  <c r="G6" i="46"/>
  <c r="G5" i="46"/>
  <c r="G49" i="50" s="1"/>
  <c r="I49" i="50" s="1"/>
  <c r="G4" i="46"/>
  <c r="B47" i="45"/>
  <c r="B45" i="45"/>
  <c r="B46" i="45"/>
  <c r="B3" i="45"/>
  <c r="G53" i="51"/>
  <c r="G52" i="51"/>
  <c r="G51" i="51"/>
  <c r="G50" i="51"/>
  <c r="G48" i="51"/>
  <c r="G46" i="51"/>
  <c r="B53" i="51"/>
  <c r="B52" i="51"/>
  <c r="B51" i="51"/>
  <c r="B50" i="51"/>
  <c r="B49" i="51"/>
  <c r="B48" i="51"/>
  <c r="B47" i="51"/>
  <c r="B46" i="51"/>
  <c r="A53" i="51"/>
  <c r="A52" i="51"/>
  <c r="A51" i="51"/>
  <c r="A50" i="51"/>
  <c r="A49" i="51"/>
  <c r="A48" i="51"/>
  <c r="A47" i="51"/>
  <c r="A46" i="51"/>
  <c r="G34" i="51"/>
  <c r="G33" i="51"/>
  <c r="G32" i="51"/>
  <c r="G31" i="51"/>
  <c r="G30" i="51"/>
  <c r="B34" i="51"/>
  <c r="B33" i="51"/>
  <c r="B32" i="51"/>
  <c r="B31" i="51"/>
  <c r="B30" i="51"/>
  <c r="A34" i="51"/>
  <c r="A33" i="51"/>
  <c r="A32" i="51"/>
  <c r="A31" i="51"/>
  <c r="A30" i="51"/>
  <c r="G16" i="51"/>
  <c r="G15" i="51"/>
  <c r="G14" i="51"/>
  <c r="B16" i="51"/>
  <c r="B15" i="51"/>
  <c r="B14" i="51"/>
  <c r="A16" i="51"/>
  <c r="A15" i="51"/>
  <c r="A14" i="51"/>
  <c r="O83" i="47"/>
  <c r="N83" i="47"/>
  <c r="M83" i="47"/>
  <c r="L83" i="47"/>
  <c r="P82" i="47"/>
  <c r="P81" i="47"/>
  <c r="P80" i="47"/>
  <c r="P79" i="47"/>
  <c r="P78" i="47"/>
  <c r="P77" i="47"/>
  <c r="P76" i="47"/>
  <c r="P75" i="47"/>
  <c r="P74" i="47"/>
  <c r="P56" i="47"/>
  <c r="P63" i="47"/>
  <c r="P62" i="47"/>
  <c r="P61" i="47"/>
  <c r="P60" i="47"/>
  <c r="P59" i="47"/>
  <c r="O64" i="47"/>
  <c r="N64" i="47"/>
  <c r="M64" i="47"/>
  <c r="L64" i="47"/>
  <c r="P45" i="47"/>
  <c r="P44" i="47"/>
  <c r="P43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6" i="47"/>
  <c r="O46" i="47"/>
  <c r="N46" i="47"/>
  <c r="M46" i="47"/>
  <c r="L46" i="47"/>
  <c r="G61" i="54"/>
  <c r="D61" i="54"/>
  <c r="G60" i="54"/>
  <c r="D60" i="54"/>
  <c r="D59" i="54"/>
  <c r="G58" i="54"/>
  <c r="D58" i="54"/>
  <c r="G57" i="54"/>
  <c r="J13" i="48" s="1"/>
  <c r="D57" i="54"/>
  <c r="G56" i="54"/>
  <c r="D56" i="54"/>
  <c r="G55" i="54"/>
  <c r="J11" i="48" s="1"/>
  <c r="D55" i="54"/>
  <c r="D54" i="54"/>
  <c r="G53" i="54"/>
  <c r="D53" i="54"/>
  <c r="G52" i="54"/>
  <c r="D52" i="54"/>
  <c r="G51" i="54"/>
  <c r="D51" i="54"/>
  <c r="G50" i="54"/>
  <c r="D50" i="54"/>
  <c r="G49" i="54"/>
  <c r="D49" i="54"/>
  <c r="G48" i="54"/>
  <c r="D48" i="54"/>
  <c r="D47" i="54"/>
  <c r="G76" i="54"/>
  <c r="D76" i="54"/>
  <c r="G75" i="54"/>
  <c r="D75" i="54"/>
  <c r="G74" i="54"/>
  <c r="J30" i="48" s="1"/>
  <c r="K30" i="48" s="1"/>
  <c r="D74" i="54"/>
  <c r="G73" i="54"/>
  <c r="D73" i="54"/>
  <c r="G72" i="54"/>
  <c r="D72" i="54"/>
  <c r="G71" i="54"/>
  <c r="D71" i="54"/>
  <c r="G70" i="54"/>
  <c r="J26" i="48" s="1"/>
  <c r="K26" i="48" s="1"/>
  <c r="D70" i="54"/>
  <c r="G69" i="54"/>
  <c r="D69" i="54"/>
  <c r="G68" i="54"/>
  <c r="D68" i="54"/>
  <c r="G67" i="54"/>
  <c r="D67" i="54"/>
  <c r="G66" i="54"/>
  <c r="J22" i="48" s="1"/>
  <c r="D66" i="54"/>
  <c r="G65" i="54"/>
  <c r="D65" i="54"/>
  <c r="G64" i="54"/>
  <c r="J20" i="48" s="1"/>
  <c r="D64" i="54"/>
  <c r="G63" i="54"/>
  <c r="D63" i="54"/>
  <c r="G62" i="54"/>
  <c r="J18" i="48" s="1"/>
  <c r="D62" i="54"/>
  <c r="C76" i="54"/>
  <c r="C75" i="54"/>
  <c r="C74" i="54"/>
  <c r="C73" i="54"/>
  <c r="C72" i="54"/>
  <c r="C71" i="54"/>
  <c r="C70" i="54"/>
  <c r="C69" i="54"/>
  <c r="C68" i="54"/>
  <c r="C67" i="54"/>
  <c r="C66" i="54"/>
  <c r="C65" i="54"/>
  <c r="C64" i="54"/>
  <c r="C63" i="54"/>
  <c r="C62" i="54"/>
  <c r="C61" i="54"/>
  <c r="C60" i="54"/>
  <c r="C59" i="54"/>
  <c r="C58" i="54"/>
  <c r="B14" i="48" s="1"/>
  <c r="C57" i="54"/>
  <c r="C56" i="54"/>
  <c r="C55" i="54"/>
  <c r="C54" i="54"/>
  <c r="B10" i="48" s="1"/>
  <c r="C53" i="54"/>
  <c r="C52" i="54"/>
  <c r="C51" i="54"/>
  <c r="C50" i="54"/>
  <c r="B6" i="48" s="1"/>
  <c r="C49" i="54"/>
  <c r="C48" i="54"/>
  <c r="C47" i="54"/>
  <c r="B76" i="54"/>
  <c r="B75" i="54"/>
  <c r="B74" i="54"/>
  <c r="B73" i="54"/>
  <c r="B72" i="54"/>
  <c r="B71" i="54"/>
  <c r="B70" i="54"/>
  <c r="B69" i="54"/>
  <c r="B68" i="54"/>
  <c r="B67" i="54"/>
  <c r="B66" i="54"/>
  <c r="B65" i="54"/>
  <c r="B64" i="54"/>
  <c r="B63" i="54"/>
  <c r="B62" i="54"/>
  <c r="B61" i="54"/>
  <c r="B60" i="54"/>
  <c r="B59" i="54"/>
  <c r="B58" i="54"/>
  <c r="B57" i="54"/>
  <c r="B56" i="54"/>
  <c r="B55" i="54"/>
  <c r="B54" i="54"/>
  <c r="B53" i="54"/>
  <c r="B52" i="54"/>
  <c r="B51" i="54"/>
  <c r="B50" i="54"/>
  <c r="B49" i="54"/>
  <c r="B48" i="54"/>
  <c r="B47" i="54"/>
  <c r="C16" i="54"/>
  <c r="B16" i="54"/>
  <c r="C15" i="54"/>
  <c r="B15" i="54"/>
  <c r="C14" i="54"/>
  <c r="B14" i="54"/>
  <c r="C13" i="54"/>
  <c r="B13" i="54"/>
  <c r="C12" i="54"/>
  <c r="B12" i="54"/>
  <c r="C11" i="54"/>
  <c r="B11" i="54"/>
  <c r="C10" i="54"/>
  <c r="B10" i="54"/>
  <c r="C9" i="54"/>
  <c r="B9" i="54"/>
  <c r="C8" i="54"/>
  <c r="B8" i="54"/>
  <c r="C7" i="54"/>
  <c r="B7" i="54"/>
  <c r="C6" i="54"/>
  <c r="B6" i="54"/>
  <c r="C5" i="54"/>
  <c r="B5" i="54"/>
  <c r="C4" i="54"/>
  <c r="B4" i="54"/>
  <c r="C3" i="54"/>
  <c r="B3" i="54"/>
  <c r="C2" i="54"/>
  <c r="B2" i="54"/>
  <c r="C32" i="45"/>
  <c r="B35" i="45"/>
  <c r="B36" i="45"/>
  <c r="B40" i="45"/>
  <c r="H2" i="46"/>
  <c r="H8" i="46"/>
  <c r="H9" i="46"/>
  <c r="H11" i="46"/>
  <c r="H12" i="46"/>
  <c r="F1" i="47"/>
  <c r="G1" i="47"/>
  <c r="L2" i="47"/>
  <c r="M2" i="47"/>
  <c r="N2" i="47"/>
  <c r="O2" i="47"/>
  <c r="L3" i="47"/>
  <c r="P3" i="47" s="1"/>
  <c r="M3" i="47"/>
  <c r="N3" i="47"/>
  <c r="O3" i="47"/>
  <c r="L5" i="47"/>
  <c r="M5" i="47"/>
  <c r="N5" i="47"/>
  <c r="O5" i="47"/>
  <c r="P5" i="47"/>
  <c r="M6" i="47"/>
  <c r="N6" i="47"/>
  <c r="O6" i="47"/>
  <c r="O29" i="47" s="1"/>
  <c r="A7" i="47"/>
  <c r="L7" i="47"/>
  <c r="M7" i="47"/>
  <c r="P7" i="47" s="1"/>
  <c r="N7" i="47"/>
  <c r="O7" i="47"/>
  <c r="A9" i="47"/>
  <c r="L9" i="47"/>
  <c r="M9" i="47"/>
  <c r="N9" i="47"/>
  <c r="O9" i="47"/>
  <c r="P9" i="47"/>
  <c r="A10" i="47"/>
  <c r="L10" i="47"/>
  <c r="M10" i="47"/>
  <c r="N10" i="47"/>
  <c r="O10" i="47"/>
  <c r="L11" i="47"/>
  <c r="M11" i="47"/>
  <c r="N11" i="47"/>
  <c r="P11" i="47" s="1"/>
  <c r="O11" i="47"/>
  <c r="L12" i="47"/>
  <c r="M12" i="47"/>
  <c r="P12" i="47" s="1"/>
  <c r="N12" i="47"/>
  <c r="O12" i="47"/>
  <c r="L14" i="47"/>
  <c r="M14" i="47"/>
  <c r="P14" i="47" s="1"/>
  <c r="N14" i="47"/>
  <c r="O14" i="47"/>
  <c r="M15" i="47"/>
  <c r="N15" i="47"/>
  <c r="N29" i="47" s="1"/>
  <c r="O15" i="47"/>
  <c r="L16" i="47"/>
  <c r="M16" i="47"/>
  <c r="P16" i="47" s="1"/>
  <c r="N16" i="47"/>
  <c r="O16" i="47"/>
  <c r="L18" i="47"/>
  <c r="M18" i="47"/>
  <c r="P18" i="47" s="1"/>
  <c r="N18" i="47"/>
  <c r="O18" i="47"/>
  <c r="L20" i="47"/>
  <c r="M20" i="47"/>
  <c r="P20" i="47" s="1"/>
  <c r="N20" i="47"/>
  <c r="O20" i="47"/>
  <c r="L21" i="47"/>
  <c r="M21" i="47"/>
  <c r="P21" i="47" s="1"/>
  <c r="N21" i="47"/>
  <c r="O21" i="47"/>
  <c r="L22" i="47"/>
  <c r="M22" i="47"/>
  <c r="P22" i="47" s="1"/>
  <c r="N22" i="47"/>
  <c r="O22" i="47"/>
  <c r="L23" i="47"/>
  <c r="M23" i="47"/>
  <c r="P23" i="47" s="1"/>
  <c r="N23" i="47"/>
  <c r="O23" i="47"/>
  <c r="L24" i="47"/>
  <c r="M24" i="47"/>
  <c r="P24" i="47" s="1"/>
  <c r="R24" i="47" s="1"/>
  <c r="S24" i="47" s="1"/>
  <c r="N24" i="47"/>
  <c r="O24" i="47"/>
  <c r="L25" i="47"/>
  <c r="M25" i="47"/>
  <c r="N25" i="47"/>
  <c r="O25" i="47"/>
  <c r="P25" i="47"/>
  <c r="L88" i="47"/>
  <c r="M88" i="47"/>
  <c r="M27" i="47"/>
  <c r="N88" i="47"/>
  <c r="N27" i="47" s="1"/>
  <c r="O88" i="47"/>
  <c r="O27" i="47"/>
  <c r="L28" i="47"/>
  <c r="M28" i="47"/>
  <c r="N28" i="47"/>
  <c r="O28" i="47"/>
  <c r="P28" i="47"/>
  <c r="F30" i="47"/>
  <c r="Q31" i="47"/>
  <c r="R31" i="47"/>
  <c r="Q32" i="47"/>
  <c r="R32" i="47"/>
  <c r="Q34" i="47"/>
  <c r="R34" i="47"/>
  <c r="Q35" i="47"/>
  <c r="R35" i="47"/>
  <c r="Q36" i="47"/>
  <c r="R36" i="47"/>
  <c r="Q37" i="47"/>
  <c r="R37" i="47"/>
  <c r="Q38" i="47"/>
  <c r="R38" i="47"/>
  <c r="Q39" i="47"/>
  <c r="R39" i="47"/>
  <c r="Q40" i="47"/>
  <c r="R40" i="47"/>
  <c r="Q42" i="47"/>
  <c r="R42" i="47"/>
  <c r="Q46" i="47"/>
  <c r="R46" i="47"/>
  <c r="S46" i="47"/>
  <c r="P48" i="47"/>
  <c r="P50" i="47"/>
  <c r="P51" i="47"/>
  <c r="Q51" i="47"/>
  <c r="R51" i="47"/>
  <c r="L52" i="47"/>
  <c r="M52" i="47"/>
  <c r="N52" i="47"/>
  <c r="P52" i="47" s="1"/>
  <c r="O52" i="47"/>
  <c r="O89" i="47" s="1"/>
  <c r="P54" i="47"/>
  <c r="Q54" i="47"/>
  <c r="R54" i="47"/>
  <c r="P55" i="47"/>
  <c r="Q55" i="47"/>
  <c r="R55" i="47"/>
  <c r="Q56" i="47"/>
  <c r="R56" i="47"/>
  <c r="P57" i="47"/>
  <c r="Q57" i="47"/>
  <c r="R57" i="47"/>
  <c r="P58" i="47"/>
  <c r="Q58" i="47"/>
  <c r="R58" i="47"/>
  <c r="P66" i="47"/>
  <c r="P67" i="47"/>
  <c r="Q67" i="47"/>
  <c r="R67" i="47"/>
  <c r="P68" i="47"/>
  <c r="P69" i="47"/>
  <c r="Q69" i="47"/>
  <c r="R69" i="47"/>
  <c r="P70" i="47"/>
  <c r="P71" i="47"/>
  <c r="Q71" i="47"/>
  <c r="R71" i="47"/>
  <c r="P72" i="47"/>
  <c r="Q72" i="47"/>
  <c r="R72" i="47"/>
  <c r="P73" i="47"/>
  <c r="Q73" i="47"/>
  <c r="R73" i="47"/>
  <c r="P85" i="47"/>
  <c r="P87" i="47"/>
  <c r="N89" i="47"/>
  <c r="R91" i="47"/>
  <c r="R92" i="47"/>
  <c r="E2" i="48"/>
  <c r="F2" i="48" s="1"/>
  <c r="J2" i="48"/>
  <c r="N2" i="48"/>
  <c r="B3" i="48"/>
  <c r="K3" i="48"/>
  <c r="L3" i="48"/>
  <c r="M3" i="48"/>
  <c r="B4" i="48"/>
  <c r="J4" i="48"/>
  <c r="K4" i="48" s="1"/>
  <c r="L4" i="48"/>
  <c r="M4" i="48"/>
  <c r="B5" i="48"/>
  <c r="J5" i="48"/>
  <c r="K5" i="48"/>
  <c r="L5" i="48"/>
  <c r="M5" i="48"/>
  <c r="J6" i="48"/>
  <c r="L6" i="48" s="1"/>
  <c r="K6" i="48"/>
  <c r="B7" i="48"/>
  <c r="J7" i="48"/>
  <c r="B8" i="48"/>
  <c r="J8" i="48"/>
  <c r="K8" i="48" s="1"/>
  <c r="L8" i="48"/>
  <c r="M8" i="48"/>
  <c r="B9" i="48"/>
  <c r="J9" i="48"/>
  <c r="K9" i="48"/>
  <c r="L9" i="48"/>
  <c r="M9" i="48"/>
  <c r="K10" i="48"/>
  <c r="L10" i="48"/>
  <c r="M10" i="48"/>
  <c r="B11" i="48"/>
  <c r="K11" i="48"/>
  <c r="B12" i="48"/>
  <c r="J12" i="48"/>
  <c r="B13" i="48"/>
  <c r="M13" i="48"/>
  <c r="J14" i="48"/>
  <c r="K14" i="48"/>
  <c r="L14" i="48"/>
  <c r="M14" i="48"/>
  <c r="B15" i="48"/>
  <c r="B16" i="48"/>
  <c r="J16" i="48"/>
  <c r="L16" i="48" s="1"/>
  <c r="K16" i="48"/>
  <c r="B17" i="48"/>
  <c r="J17" i="48"/>
  <c r="B18" i="48"/>
  <c r="M18" i="48"/>
  <c r="B19" i="48"/>
  <c r="J19" i="48"/>
  <c r="K19" i="48"/>
  <c r="L19" i="48"/>
  <c r="M19" i="48"/>
  <c r="B20" i="48"/>
  <c r="K20" i="48"/>
  <c r="B21" i="48"/>
  <c r="J21" i="48"/>
  <c r="B22" i="48"/>
  <c r="M22" i="48"/>
  <c r="B23" i="48"/>
  <c r="J23" i="48"/>
  <c r="K23" i="48"/>
  <c r="L23" i="48"/>
  <c r="M23" i="48"/>
  <c r="B24" i="48"/>
  <c r="J24" i="48"/>
  <c r="K24" i="48"/>
  <c r="B25" i="48"/>
  <c r="J25" i="48"/>
  <c r="M25" i="48"/>
  <c r="B26" i="48"/>
  <c r="L26" i="48"/>
  <c r="M26" i="48"/>
  <c r="B27" i="48"/>
  <c r="J27" i="48"/>
  <c r="K27" i="48"/>
  <c r="L27" i="48"/>
  <c r="M27" i="48"/>
  <c r="B28" i="48"/>
  <c r="J28" i="48"/>
  <c r="K28" i="48" s="1"/>
  <c r="B29" i="48"/>
  <c r="J29" i="48"/>
  <c r="B30" i="48"/>
  <c r="L30" i="48"/>
  <c r="M30" i="48"/>
  <c r="B31" i="48"/>
  <c r="J31" i="48"/>
  <c r="K31" i="48"/>
  <c r="L31" i="48"/>
  <c r="M31" i="48"/>
  <c r="B32" i="48"/>
  <c r="J32" i="48"/>
  <c r="K32" i="48"/>
  <c r="B33" i="48"/>
  <c r="J33" i="48"/>
  <c r="M33" i="48" s="1"/>
  <c r="B34" i="48"/>
  <c r="J34" i="48"/>
  <c r="K34" i="48" s="1"/>
  <c r="L34" i="48"/>
  <c r="M34" i="48"/>
  <c r="B35" i="48"/>
  <c r="J35" i="48"/>
  <c r="K35" i="48"/>
  <c r="L35" i="48"/>
  <c r="M35" i="48"/>
  <c r="B36" i="48"/>
  <c r="J36" i="48"/>
  <c r="K36" i="48" s="1"/>
  <c r="B37" i="48"/>
  <c r="J37" i="48"/>
  <c r="M37" i="48" s="1"/>
  <c r="B38" i="48"/>
  <c r="J38" i="48"/>
  <c r="K38" i="48" s="1"/>
  <c r="L38" i="48"/>
  <c r="M38" i="48"/>
  <c r="B1" i="50"/>
  <c r="D1" i="50"/>
  <c r="A2" i="50"/>
  <c r="A4" i="50"/>
  <c r="C4" i="50"/>
  <c r="D4" i="50"/>
  <c r="G4" i="50"/>
  <c r="H4" i="50"/>
  <c r="A5" i="50"/>
  <c r="B5" i="50"/>
  <c r="A7" i="50"/>
  <c r="B7" i="50"/>
  <c r="A8" i="50"/>
  <c r="H8" i="50"/>
  <c r="A9" i="50"/>
  <c r="B9" i="50"/>
  <c r="A11" i="50"/>
  <c r="B11" i="50"/>
  <c r="A12" i="50"/>
  <c r="B12" i="50"/>
  <c r="H12" i="50"/>
  <c r="A13" i="50"/>
  <c r="A14" i="50"/>
  <c r="B14" i="50"/>
  <c r="A16" i="50"/>
  <c r="B16" i="50"/>
  <c r="A17" i="50"/>
  <c r="H17" i="50"/>
  <c r="A18" i="50"/>
  <c r="B18" i="50"/>
  <c r="A20" i="50"/>
  <c r="B20" i="50"/>
  <c r="A22" i="50"/>
  <c r="B22" i="50"/>
  <c r="A23" i="50"/>
  <c r="B23" i="50"/>
  <c r="A24" i="50"/>
  <c r="B24" i="50"/>
  <c r="A25" i="50"/>
  <c r="B25" i="50"/>
  <c r="A26" i="50"/>
  <c r="H26" i="50"/>
  <c r="A27" i="50"/>
  <c r="B27" i="50"/>
  <c r="A29" i="50"/>
  <c r="B29" i="50"/>
  <c r="A30" i="50"/>
  <c r="A32" i="50"/>
  <c r="B63" i="51"/>
  <c r="B32" i="50"/>
  <c r="C1" i="51"/>
  <c r="C63" i="51" s="1"/>
  <c r="C32" i="50" s="1"/>
  <c r="G1" i="51"/>
  <c r="G63" i="51" s="1"/>
  <c r="G32" i="50" s="1"/>
  <c r="A33" i="50"/>
  <c r="B33" i="50"/>
  <c r="A34" i="50"/>
  <c r="B34" i="50"/>
  <c r="A35" i="50"/>
  <c r="B35" i="50"/>
  <c r="A36" i="50"/>
  <c r="B36" i="50"/>
  <c r="A37" i="50"/>
  <c r="B37" i="50"/>
  <c r="A38" i="50"/>
  <c r="B38" i="50"/>
  <c r="A39" i="50"/>
  <c r="B39" i="50"/>
  <c r="A40" i="50"/>
  <c r="B40" i="50"/>
  <c r="A41" i="50"/>
  <c r="B41" i="50"/>
  <c r="A42" i="50"/>
  <c r="B42" i="50"/>
  <c r="A43" i="50"/>
  <c r="B43" i="50"/>
  <c r="A60" i="51"/>
  <c r="A75" i="51" s="1"/>
  <c r="A44" i="50" s="1"/>
  <c r="B44" i="50"/>
  <c r="A45" i="50"/>
  <c r="B45" i="50"/>
  <c r="C45" i="50"/>
  <c r="D45" i="50"/>
  <c r="E45" i="50"/>
  <c r="F45" i="50"/>
  <c r="G45" i="50"/>
  <c r="A46" i="50"/>
  <c r="C46" i="50"/>
  <c r="H46" i="50" s="1"/>
  <c r="D46" i="50"/>
  <c r="E46" i="50"/>
  <c r="F46" i="50"/>
  <c r="A47" i="50"/>
  <c r="C47" i="50"/>
  <c r="D47" i="50"/>
  <c r="E47" i="50"/>
  <c r="F47" i="50"/>
  <c r="H47" i="50"/>
  <c r="J47" i="50"/>
  <c r="A48" i="50"/>
  <c r="C48" i="50"/>
  <c r="D48" i="50"/>
  <c r="E48" i="50"/>
  <c r="F48" i="50"/>
  <c r="H48" i="50"/>
  <c r="J48" i="50"/>
  <c r="A49" i="50"/>
  <c r="C49" i="50"/>
  <c r="H49" i="50" s="1"/>
  <c r="D49" i="50"/>
  <c r="E49" i="50"/>
  <c r="F49" i="50"/>
  <c r="J49" i="50"/>
  <c r="A50" i="50"/>
  <c r="B50" i="50"/>
  <c r="C50" i="50"/>
  <c r="H50" i="50" s="1"/>
  <c r="D50" i="50"/>
  <c r="E50" i="50"/>
  <c r="F50" i="50"/>
  <c r="A51" i="50"/>
  <c r="B51" i="50"/>
  <c r="C51" i="50"/>
  <c r="H51" i="50" s="1"/>
  <c r="D51" i="50"/>
  <c r="E51" i="50"/>
  <c r="F51" i="50"/>
  <c r="A52" i="50"/>
  <c r="C52" i="50"/>
  <c r="D52" i="50"/>
  <c r="E52" i="50"/>
  <c r="F52" i="50"/>
  <c r="A53" i="50"/>
  <c r="C53" i="50"/>
  <c r="D53" i="50"/>
  <c r="E53" i="50"/>
  <c r="F53" i="50"/>
  <c r="A55" i="50"/>
  <c r="C55" i="50"/>
  <c r="D55" i="50"/>
  <c r="E55" i="50"/>
  <c r="F55" i="50"/>
  <c r="A56" i="50"/>
  <c r="C56" i="50"/>
  <c r="D56" i="50"/>
  <c r="E56" i="50"/>
  <c r="F56" i="50"/>
  <c r="B71" i="50"/>
  <c r="B74" i="50"/>
  <c r="F76" i="50"/>
  <c r="F77" i="50"/>
  <c r="F78" i="50"/>
  <c r="B79" i="50"/>
  <c r="F79" i="50"/>
  <c r="B85" i="50"/>
  <c r="G87" i="50"/>
  <c r="E88" i="50"/>
  <c r="G88" i="50"/>
  <c r="E89" i="50"/>
  <c r="G90" i="50"/>
  <c r="G91" i="50"/>
  <c r="F93" i="50"/>
  <c r="G95" i="50"/>
  <c r="G96" i="50"/>
  <c r="B103" i="50"/>
  <c r="B104" i="50"/>
  <c r="C104" i="50" s="1"/>
  <c r="E104" i="50"/>
  <c r="B105" i="50"/>
  <c r="C105" i="50" s="1"/>
  <c r="B106" i="50"/>
  <c r="D106" i="50" s="1"/>
  <c r="A1" i="51"/>
  <c r="B1" i="51"/>
  <c r="A2" i="51"/>
  <c r="B2" i="51"/>
  <c r="G2" i="51"/>
  <c r="A3" i="51"/>
  <c r="B3" i="51"/>
  <c r="G3" i="51"/>
  <c r="A4" i="51"/>
  <c r="B4" i="51"/>
  <c r="A5" i="51"/>
  <c r="B5" i="51"/>
  <c r="G5" i="51"/>
  <c r="A6" i="51"/>
  <c r="B6" i="51"/>
  <c r="G6" i="51"/>
  <c r="A7" i="51"/>
  <c r="B7" i="51"/>
  <c r="G7" i="51"/>
  <c r="A8" i="51"/>
  <c r="B8" i="51"/>
  <c r="G8" i="51"/>
  <c r="A9" i="51"/>
  <c r="B9" i="51"/>
  <c r="G9" i="51"/>
  <c r="A10" i="51"/>
  <c r="B10" i="51"/>
  <c r="G10" i="51"/>
  <c r="A11" i="51"/>
  <c r="B11" i="51"/>
  <c r="G11" i="51"/>
  <c r="A12" i="51"/>
  <c r="B12" i="51"/>
  <c r="A13" i="51"/>
  <c r="B13" i="51"/>
  <c r="G13" i="51"/>
  <c r="A17" i="51"/>
  <c r="B17" i="51"/>
  <c r="C17" i="51"/>
  <c r="D17" i="51"/>
  <c r="E17" i="51"/>
  <c r="F17" i="51"/>
  <c r="G17" i="51"/>
  <c r="A18" i="51"/>
  <c r="B18" i="51"/>
  <c r="B24" i="51" s="1"/>
  <c r="B36" i="51" s="1"/>
  <c r="B55" i="51" s="1"/>
  <c r="C18" i="51"/>
  <c r="A19" i="51"/>
  <c r="B19" i="51"/>
  <c r="A21" i="51"/>
  <c r="B21" i="51"/>
  <c r="E21" i="51"/>
  <c r="A22" i="51"/>
  <c r="B22" i="51"/>
  <c r="C22" i="51"/>
  <c r="D22" i="51"/>
  <c r="E22" i="51"/>
  <c r="F22" i="51"/>
  <c r="G22" i="51"/>
  <c r="A23" i="51"/>
  <c r="B23" i="51"/>
  <c r="A24" i="51"/>
  <c r="C24" i="51"/>
  <c r="C36" i="51" s="1"/>
  <c r="C55" i="51" s="1"/>
  <c r="A25" i="51"/>
  <c r="B25" i="51"/>
  <c r="G25" i="51"/>
  <c r="A26" i="51"/>
  <c r="B26" i="51"/>
  <c r="G26" i="51"/>
  <c r="A27" i="51"/>
  <c r="B27" i="51"/>
  <c r="G27" i="51"/>
  <c r="A28" i="51"/>
  <c r="B28" i="51"/>
  <c r="G28" i="51"/>
  <c r="A29" i="51"/>
  <c r="B29" i="51"/>
  <c r="G29" i="51"/>
  <c r="A35" i="51"/>
  <c r="B35" i="51"/>
  <c r="C35" i="51"/>
  <c r="D35" i="51"/>
  <c r="E35" i="51"/>
  <c r="F35" i="51"/>
  <c r="G35" i="51"/>
  <c r="A36" i="51"/>
  <c r="A37" i="51"/>
  <c r="B37" i="51"/>
  <c r="A38" i="51"/>
  <c r="B38" i="51"/>
  <c r="G38" i="51"/>
  <c r="A39" i="51"/>
  <c r="B39" i="51"/>
  <c r="A40" i="51"/>
  <c r="B40" i="51"/>
  <c r="G40" i="51"/>
  <c r="A41" i="51"/>
  <c r="B41" i="51"/>
  <c r="A42" i="51"/>
  <c r="B42" i="51"/>
  <c r="G42" i="51"/>
  <c r="A43" i="51"/>
  <c r="B43" i="51"/>
  <c r="G43" i="51"/>
  <c r="A44" i="51"/>
  <c r="B44" i="51"/>
  <c r="G44" i="51"/>
  <c r="A45" i="51"/>
  <c r="B45" i="51"/>
  <c r="A54" i="51"/>
  <c r="B54" i="51"/>
  <c r="C54" i="51"/>
  <c r="D54" i="51"/>
  <c r="E54" i="51"/>
  <c r="F54" i="51"/>
  <c r="A55" i="51"/>
  <c r="A56" i="51"/>
  <c r="B56" i="51"/>
  <c r="A58" i="51"/>
  <c r="B58" i="51"/>
  <c r="A59" i="51"/>
  <c r="B59" i="51"/>
  <c r="B60" i="51"/>
  <c r="A61" i="51"/>
  <c r="A79" i="51"/>
  <c r="B79" i="51"/>
  <c r="C79" i="51"/>
  <c r="D79" i="51"/>
  <c r="E79" i="51"/>
  <c r="F79" i="51"/>
  <c r="G79" i="51"/>
  <c r="A80" i="51"/>
  <c r="B80" i="51"/>
  <c r="C80" i="51"/>
  <c r="D80" i="51"/>
  <c r="G80" i="51"/>
  <c r="A81" i="51"/>
  <c r="B81" i="51"/>
  <c r="D81" i="51"/>
  <c r="E81" i="51"/>
  <c r="F81" i="51"/>
  <c r="G81" i="51"/>
  <c r="A82" i="51"/>
  <c r="B82" i="51"/>
  <c r="C82" i="51"/>
  <c r="D82" i="51"/>
  <c r="E82" i="51"/>
  <c r="F82" i="51"/>
  <c r="G82" i="51"/>
  <c r="A83" i="51"/>
  <c r="B83" i="51"/>
  <c r="C83" i="51"/>
  <c r="D83" i="51"/>
  <c r="E83" i="51"/>
  <c r="F83" i="51"/>
  <c r="G83" i="51"/>
  <c r="A84" i="51"/>
  <c r="B84" i="51"/>
  <c r="C84" i="51"/>
  <c r="D84" i="51"/>
  <c r="E84" i="51"/>
  <c r="F84" i="51"/>
  <c r="A85" i="51"/>
  <c r="B85" i="51"/>
  <c r="C85" i="51"/>
  <c r="D85" i="51"/>
  <c r="E85" i="51"/>
  <c r="F85" i="51"/>
  <c r="G85" i="51"/>
  <c r="A86" i="51"/>
  <c r="B86" i="51"/>
  <c r="C86" i="51"/>
  <c r="D86" i="51"/>
  <c r="E86" i="51"/>
  <c r="F86" i="51"/>
  <c r="G86" i="51"/>
  <c r="A87" i="51"/>
  <c r="B87" i="51"/>
  <c r="C87" i="51"/>
  <c r="D87" i="51"/>
  <c r="E87" i="51"/>
  <c r="F87" i="51"/>
  <c r="G87" i="51"/>
  <c r="A88" i="51"/>
  <c r="B88" i="51"/>
  <c r="C88" i="51"/>
  <c r="D88" i="51"/>
  <c r="E88" i="51"/>
  <c r="A89" i="51"/>
  <c r="B89" i="51"/>
  <c r="C89" i="51"/>
  <c r="D89" i="51"/>
  <c r="E89" i="51"/>
  <c r="F89" i="51"/>
  <c r="G89" i="51"/>
  <c r="A90" i="51"/>
  <c r="B90" i="51"/>
  <c r="C90" i="51"/>
  <c r="E90" i="51"/>
  <c r="F90" i="51"/>
  <c r="G90" i="51"/>
  <c r="A91" i="51"/>
  <c r="B91" i="51"/>
  <c r="C91" i="51"/>
  <c r="D91" i="51"/>
  <c r="E91" i="51"/>
  <c r="F91" i="51"/>
  <c r="G91" i="51"/>
  <c r="A92" i="51"/>
  <c r="B92" i="51"/>
  <c r="C92" i="51"/>
  <c r="D92" i="51"/>
  <c r="E92" i="51"/>
  <c r="F92" i="51"/>
  <c r="A93" i="51"/>
  <c r="B93" i="51"/>
  <c r="D93" i="51"/>
  <c r="E93" i="51"/>
  <c r="F93" i="51"/>
  <c r="G93" i="51"/>
  <c r="A94" i="51"/>
  <c r="B94" i="51"/>
  <c r="C94" i="51"/>
  <c r="D94" i="51"/>
  <c r="E94" i="51"/>
  <c r="G94" i="51"/>
  <c r="A95" i="51"/>
  <c r="B95" i="51"/>
  <c r="C95" i="51"/>
  <c r="D95" i="51"/>
  <c r="E95" i="51"/>
  <c r="F95" i="51"/>
  <c r="G95" i="51"/>
  <c r="A96" i="51"/>
  <c r="B96" i="51"/>
  <c r="C96" i="51"/>
  <c r="E96" i="51"/>
  <c r="F96" i="51"/>
  <c r="G96" i="51"/>
  <c r="A97" i="51"/>
  <c r="B97" i="51"/>
  <c r="C97" i="51"/>
  <c r="D97" i="51"/>
  <c r="E97" i="51"/>
  <c r="F97" i="51"/>
  <c r="A98" i="51"/>
  <c r="B98" i="51"/>
  <c r="C98" i="51"/>
  <c r="D98" i="51"/>
  <c r="E98" i="51"/>
  <c r="F98" i="51"/>
  <c r="G98" i="51"/>
  <c r="A99" i="51"/>
  <c r="B99" i="51"/>
  <c r="C99" i="51"/>
  <c r="D99" i="51"/>
  <c r="E99" i="51"/>
  <c r="F99" i="51"/>
  <c r="A100" i="51"/>
  <c r="B100" i="51"/>
  <c r="C100" i="51"/>
  <c r="D100" i="51"/>
  <c r="E100" i="51"/>
  <c r="F100" i="51"/>
  <c r="G100" i="51"/>
  <c r="A101" i="51"/>
  <c r="B101" i="51"/>
  <c r="C101" i="51"/>
  <c r="D101" i="51"/>
  <c r="E101" i="51"/>
  <c r="F101" i="51"/>
  <c r="G101" i="51"/>
  <c r="A102" i="51"/>
  <c r="B102" i="51"/>
  <c r="C102" i="51"/>
  <c r="D102" i="51"/>
  <c r="E102" i="51"/>
  <c r="F102" i="51"/>
  <c r="G102" i="51"/>
  <c r="A103" i="51"/>
  <c r="B103" i="51"/>
  <c r="C103" i="51"/>
  <c r="D103" i="51"/>
  <c r="E103" i="51"/>
  <c r="F103" i="51"/>
  <c r="G103" i="51"/>
  <c r="A104" i="51"/>
  <c r="B104" i="51"/>
  <c r="C104" i="51"/>
  <c r="D104" i="51"/>
  <c r="E104" i="51"/>
  <c r="F104" i="51"/>
  <c r="A105" i="51"/>
  <c r="B105" i="51"/>
  <c r="D105" i="51"/>
  <c r="E105" i="51"/>
  <c r="F105" i="51"/>
  <c r="G105" i="51"/>
  <c r="A106" i="51"/>
  <c r="B106" i="51"/>
  <c r="C106" i="51"/>
  <c r="D106" i="51"/>
  <c r="E106" i="51"/>
  <c r="F106" i="51"/>
  <c r="G106" i="51"/>
  <c r="A107" i="51"/>
  <c r="B107" i="51"/>
  <c r="D107" i="51"/>
  <c r="E107" i="51"/>
  <c r="F107" i="51"/>
  <c r="G107" i="51"/>
  <c r="A108" i="51"/>
  <c r="B108" i="51"/>
  <c r="C108" i="51"/>
  <c r="E108" i="51"/>
  <c r="A109" i="51"/>
  <c r="B109" i="51"/>
  <c r="C109" i="51"/>
  <c r="D109" i="51"/>
  <c r="E109" i="51"/>
  <c r="F109" i="51"/>
  <c r="G109" i="51"/>
  <c r="A110" i="51"/>
  <c r="B110" i="51"/>
  <c r="C110" i="51"/>
  <c r="D110" i="51"/>
  <c r="E110" i="51"/>
  <c r="G110" i="51"/>
  <c r="A111" i="51"/>
  <c r="B111" i="51"/>
  <c r="C111" i="51"/>
  <c r="D111" i="51"/>
  <c r="E111" i="51"/>
  <c r="F111" i="51"/>
  <c r="G111" i="51"/>
  <c r="A112" i="51"/>
  <c r="B112" i="51"/>
  <c r="C112" i="51"/>
  <c r="D112" i="51"/>
  <c r="E112" i="51"/>
  <c r="F112" i="51"/>
  <c r="A113" i="51"/>
  <c r="B113" i="51"/>
  <c r="C113" i="51"/>
  <c r="D113" i="51"/>
  <c r="E113" i="51"/>
  <c r="F113" i="51"/>
  <c r="G113" i="51"/>
  <c r="A114" i="51"/>
  <c r="B114" i="51"/>
  <c r="C114" i="51"/>
  <c r="D114" i="51"/>
  <c r="F114" i="51"/>
  <c r="G114" i="51"/>
  <c r="A115" i="51"/>
  <c r="B115" i="51"/>
  <c r="C115" i="51"/>
  <c r="D115" i="51"/>
  <c r="E115" i="51"/>
  <c r="F115" i="51"/>
  <c r="G115" i="51"/>
  <c r="A116" i="51"/>
  <c r="B116" i="51"/>
  <c r="C116" i="51"/>
  <c r="D116" i="51"/>
  <c r="E116" i="51"/>
  <c r="E117" i="51"/>
  <c r="C1" i="52"/>
  <c r="A18" i="52"/>
  <c r="C18" i="52"/>
  <c r="C22" i="52" s="1"/>
  <c r="C34" i="52" s="1"/>
  <c r="C53" i="52" s="1"/>
  <c r="A21" i="52"/>
  <c r="A22" i="52"/>
  <c r="G22" i="52"/>
  <c r="A33" i="52"/>
  <c r="A34" i="52"/>
  <c r="G34" i="52"/>
  <c r="A52" i="52"/>
  <c r="A53" i="52"/>
  <c r="G53" i="52"/>
  <c r="A56" i="52"/>
  <c r="A57" i="52"/>
  <c r="A58" i="52"/>
  <c r="H4" i="55"/>
  <c r="A32" i="55"/>
  <c r="A35" i="55"/>
  <c r="A38" i="55" s="1"/>
  <c r="J5" i="26"/>
  <c r="H7" i="36"/>
  <c r="H8" i="36"/>
  <c r="I12" i="3"/>
  <c r="Z55" i="1"/>
  <c r="A87" i="1"/>
  <c r="I8" i="3"/>
  <c r="E24" i="27"/>
  <c r="Z77" i="1"/>
  <c r="AI5" i="1"/>
  <c r="G20" i="27"/>
  <c r="F25" i="27"/>
  <c r="I10" i="3"/>
  <c r="H32" i="2"/>
  <c r="H31" i="2"/>
  <c r="H30" i="2"/>
  <c r="H29" i="2"/>
  <c r="H28" i="2"/>
  <c r="H27" i="2"/>
  <c r="H26" i="2"/>
  <c r="H25" i="2"/>
  <c r="H24" i="2"/>
  <c r="H23" i="2"/>
  <c r="H6" i="2"/>
  <c r="Z76" i="1"/>
  <c r="Z75" i="1"/>
  <c r="Z74" i="1"/>
  <c r="Z73" i="1"/>
  <c r="Z72" i="1"/>
  <c r="Z71" i="1"/>
  <c r="Z70" i="1"/>
  <c r="Z69" i="1"/>
  <c r="Z68" i="1"/>
  <c r="Z67" i="1"/>
  <c r="Z66" i="1"/>
  <c r="Z56" i="1"/>
  <c r="F22" i="31"/>
  <c r="C20" i="31"/>
  <c r="AI77" i="1"/>
  <c r="AH77" i="1"/>
  <c r="AI76" i="1"/>
  <c r="AH76" i="1"/>
  <c r="AI75" i="1"/>
  <c r="AH75" i="1"/>
  <c r="AI74" i="1"/>
  <c r="AH74" i="1"/>
  <c r="AI73" i="1"/>
  <c r="AH73" i="1"/>
  <c r="AI72" i="1"/>
  <c r="AH72" i="1"/>
  <c r="AI71" i="1"/>
  <c r="AH71" i="1"/>
  <c r="AI70" i="1"/>
  <c r="AH70" i="1"/>
  <c r="AI69" i="1"/>
  <c r="AH69" i="1"/>
  <c r="AI68" i="1"/>
  <c r="AH68" i="1"/>
  <c r="AI67" i="1"/>
  <c r="AH67" i="1"/>
  <c r="AI66" i="1"/>
  <c r="AH66" i="1"/>
  <c r="AI56" i="1"/>
  <c r="AH56" i="1"/>
  <c r="AI55" i="1"/>
  <c r="AH55" i="1"/>
  <c r="AH5" i="1"/>
  <c r="Y4" i="1"/>
  <c r="W4" i="1"/>
  <c r="V4" i="1"/>
  <c r="U4" i="1"/>
  <c r="I4" i="3"/>
  <c r="D13" i="3"/>
  <c r="T5" i="1"/>
  <c r="T78" i="1" s="1"/>
  <c r="Z78" i="1"/>
  <c r="O78" i="1"/>
  <c r="N3" i="48"/>
  <c r="R3" i="48" s="1"/>
  <c r="C81" i="51"/>
  <c r="Z5" i="1"/>
  <c r="J10" i="27"/>
  <c r="J20" i="27"/>
  <c r="J19" i="27"/>
  <c r="J9" i="27"/>
  <c r="J11" i="27"/>
  <c r="J8" i="27"/>
  <c r="O5" i="26"/>
  <c r="J16" i="27"/>
  <c r="L22" i="31"/>
  <c r="J15" i="27"/>
  <c r="J17" i="27"/>
  <c r="N3" i="26"/>
  <c r="J18" i="27"/>
  <c r="O15" i="26"/>
  <c r="K29" i="48" l="1"/>
  <c r="L29" i="48"/>
  <c r="M15" i="48"/>
  <c r="K15" i="48"/>
  <c r="I40" i="48"/>
  <c r="E72" i="50"/>
  <c r="D72" i="50"/>
  <c r="C72" i="50"/>
  <c r="B72" i="50" s="1"/>
  <c r="E5" i="50"/>
  <c r="F110" i="51"/>
  <c r="D108" i="51"/>
  <c r="C107" i="51"/>
  <c r="D96" i="51"/>
  <c r="F94" i="51"/>
  <c r="F72" i="50"/>
  <c r="H40" i="48"/>
  <c r="L32" i="48"/>
  <c r="M32" i="48"/>
  <c r="L24" i="48"/>
  <c r="M24" i="48"/>
  <c r="K17" i="48"/>
  <c r="L17" i="48"/>
  <c r="M17" i="48"/>
  <c r="K2" i="48"/>
  <c r="O2" i="48"/>
  <c r="G2" i="48"/>
  <c r="Q24" i="47"/>
  <c r="P10" i="47"/>
  <c r="H1" i="47"/>
  <c r="G30" i="47"/>
  <c r="R37" i="48"/>
  <c r="R14" i="48"/>
  <c r="R5" i="48"/>
  <c r="R4" i="48"/>
  <c r="Q40" i="48"/>
  <c r="N40" i="48"/>
  <c r="E114" i="51"/>
  <c r="G84" i="51"/>
  <c r="G117" i="51" s="1"/>
  <c r="L36" i="48"/>
  <c r="M36" i="48"/>
  <c r="K33" i="48"/>
  <c r="L33" i="48"/>
  <c r="K25" i="48"/>
  <c r="L25" i="48"/>
  <c r="K21" i="48"/>
  <c r="L21" i="48"/>
  <c r="M21" i="48"/>
  <c r="L15" i="48"/>
  <c r="K12" i="48"/>
  <c r="L12" i="48"/>
  <c r="M12" i="48"/>
  <c r="K7" i="48"/>
  <c r="L7" i="48"/>
  <c r="M7" i="48"/>
  <c r="R33" i="48"/>
  <c r="R8" i="48"/>
  <c r="P7" i="48"/>
  <c r="R7" i="48" s="1"/>
  <c r="G40" i="48"/>
  <c r="O6" i="48"/>
  <c r="F40" i="48"/>
  <c r="E40" i="48"/>
  <c r="F116" i="51"/>
  <c r="F108" i="51"/>
  <c r="C105" i="51"/>
  <c r="C93" i="51"/>
  <c r="C117" i="51" s="1"/>
  <c r="D90" i="51"/>
  <c r="D117" i="51" s="1"/>
  <c r="F88" i="51"/>
  <c r="F117" i="51" s="1"/>
  <c r="G18" i="51"/>
  <c r="G24" i="51" s="1"/>
  <c r="G36" i="51" s="1"/>
  <c r="G55" i="51" s="1"/>
  <c r="K37" i="48"/>
  <c r="L37" i="48"/>
  <c r="M29" i="48"/>
  <c r="L28" i="48"/>
  <c r="M28" i="48"/>
  <c r="L27" i="47"/>
  <c r="P27" i="47" s="1"/>
  <c r="P88" i="47"/>
  <c r="M29" i="47"/>
  <c r="H13" i="46"/>
  <c r="K18" i="48"/>
  <c r="L18" i="48"/>
  <c r="L20" i="48"/>
  <c r="M20" i="48"/>
  <c r="K22" i="48"/>
  <c r="L22" i="48"/>
  <c r="L11" i="48"/>
  <c r="M11" i="48"/>
  <c r="K13" i="48"/>
  <c r="L13" i="48"/>
  <c r="L6" i="47"/>
  <c r="L89" i="47"/>
  <c r="L15" i="47"/>
  <c r="P15" i="47" s="1"/>
  <c r="P64" i="47"/>
  <c r="P83" i="47"/>
  <c r="M89" i="47"/>
  <c r="R38" i="48"/>
  <c r="R35" i="48"/>
  <c r="R17" i="48"/>
  <c r="R16" i="48"/>
  <c r="R13" i="48"/>
  <c r="R11" i="48"/>
  <c r="I42" i="48"/>
  <c r="J42" i="48" s="1"/>
  <c r="A60" i="50"/>
  <c r="M16" i="48"/>
  <c r="M6" i="48"/>
  <c r="J45" i="48"/>
  <c r="R10" i="48"/>
  <c r="C6" i="52"/>
  <c r="C6" i="51"/>
  <c r="E4" i="56"/>
  <c r="F4" i="56"/>
  <c r="E64" i="50"/>
  <c r="E63" i="50"/>
  <c r="E43" i="48"/>
  <c r="G42" i="48"/>
  <c r="H43" i="48"/>
  <c r="C11" i="56"/>
  <c r="J68" i="47"/>
  <c r="I3" i="47"/>
  <c r="O44" i="48"/>
  <c r="G50" i="47" s="1"/>
  <c r="G4" i="47"/>
  <c r="D6" i="50" s="1"/>
  <c r="N44" i="48"/>
  <c r="P42" i="48"/>
  <c r="H48" i="47" s="1"/>
  <c r="Q42" i="48"/>
  <c r="I48" i="47" s="1"/>
  <c r="N42" i="48"/>
  <c r="F5" i="47"/>
  <c r="H5" i="47"/>
  <c r="F3" i="47"/>
  <c r="F4" i="47"/>
  <c r="G3" i="47"/>
  <c r="J66" i="47"/>
  <c r="C66" i="47"/>
  <c r="J74" i="47"/>
  <c r="C74" i="47"/>
  <c r="E3" i="52"/>
  <c r="E3" i="51"/>
  <c r="E5" i="56"/>
  <c r="F5" i="56"/>
  <c r="E44" i="48"/>
  <c r="I44" i="48" s="1"/>
  <c r="J44" i="48" s="1"/>
  <c r="H42" i="48"/>
  <c r="F44" i="48"/>
  <c r="C4" i="56"/>
  <c r="J41" i="47"/>
  <c r="J33" i="47"/>
  <c r="I5" i="47"/>
  <c r="Q44" i="48"/>
  <c r="I50" i="47" s="1"/>
  <c r="H4" i="47"/>
  <c r="E6" i="50" s="1"/>
  <c r="N43" i="48"/>
  <c r="C14" i="52"/>
  <c r="C14" i="51"/>
  <c r="E4" i="52"/>
  <c r="E4" i="51"/>
  <c r="J76" i="47"/>
  <c r="G47" i="51" s="1"/>
  <c r="O43" i="48"/>
  <c r="G49" i="47" s="1"/>
  <c r="J70" i="47"/>
  <c r="C70" i="47"/>
  <c r="J78" i="47"/>
  <c r="G49" i="51" s="1"/>
  <c r="C78" i="47"/>
  <c r="C10" i="52"/>
  <c r="C10" i="51"/>
  <c r="E5" i="52"/>
  <c r="E5" i="51"/>
  <c r="C26" i="52"/>
  <c r="C28" i="51"/>
  <c r="C30" i="52"/>
  <c r="C32" i="51"/>
  <c r="E23" i="52"/>
  <c r="E25" i="51"/>
  <c r="F24" i="52"/>
  <c r="F26" i="51"/>
  <c r="D26" i="52"/>
  <c r="D28" i="51"/>
  <c r="E27" i="52"/>
  <c r="E29" i="51"/>
  <c r="F28" i="52"/>
  <c r="F30" i="51"/>
  <c r="D30" i="52"/>
  <c r="D32" i="51"/>
  <c r="E31" i="52"/>
  <c r="E33" i="51"/>
  <c r="F32" i="52"/>
  <c r="F34" i="51"/>
  <c r="F36" i="52"/>
  <c r="F38" i="51"/>
  <c r="C37" i="52"/>
  <c r="C39" i="51"/>
  <c r="C41" i="52"/>
  <c r="C43" i="51"/>
  <c r="C45" i="52"/>
  <c r="C47" i="51"/>
  <c r="C49" i="52"/>
  <c r="C51" i="51"/>
  <c r="F38" i="52"/>
  <c r="F40" i="51"/>
  <c r="F42" i="52"/>
  <c r="F44" i="51"/>
  <c r="F51" i="52"/>
  <c r="F53" i="51"/>
  <c r="H7" i="3"/>
  <c r="I6" i="3"/>
  <c r="H13" i="47"/>
  <c r="E15" i="50" s="1"/>
  <c r="G13" i="47"/>
  <c r="D15" i="50" s="1"/>
  <c r="O42" i="48"/>
  <c r="G48" i="47" s="1"/>
  <c r="F13" i="47"/>
  <c r="E2" i="51"/>
  <c r="E39" i="51"/>
  <c r="D42" i="51"/>
  <c r="E43" i="51"/>
  <c r="F9" i="52"/>
  <c r="E11" i="52"/>
  <c r="E15" i="52"/>
  <c r="C25" i="52"/>
  <c r="D23" i="52"/>
  <c r="D33" i="52" s="1"/>
  <c r="C36" i="52"/>
  <c r="C38" i="51"/>
  <c r="C42" i="52"/>
  <c r="C44" i="51"/>
  <c r="C46" i="52"/>
  <c r="C48" i="51"/>
  <c r="F9" i="3"/>
  <c r="H11" i="3"/>
  <c r="H9" i="3" s="1"/>
  <c r="H13" i="3" s="1"/>
  <c r="I21" i="57"/>
  <c r="I14" i="47"/>
  <c r="G14" i="47"/>
  <c r="I12" i="47"/>
  <c r="Q43" i="48"/>
  <c r="I49" i="47" s="1"/>
  <c r="H12" i="47"/>
  <c r="P43" i="48"/>
  <c r="H49" i="47" s="1"/>
  <c r="E9" i="51"/>
  <c r="C26" i="51"/>
  <c r="C34" i="51"/>
  <c r="E27" i="51"/>
  <c r="D30" i="51"/>
  <c r="F32" i="51"/>
  <c r="C25" i="51"/>
  <c r="C23" i="52"/>
  <c r="C29" i="51"/>
  <c r="C27" i="52"/>
  <c r="C33" i="51"/>
  <c r="C31" i="52"/>
  <c r="F25" i="51"/>
  <c r="F23" i="52"/>
  <c r="D27" i="51"/>
  <c r="D25" i="52"/>
  <c r="E28" i="51"/>
  <c r="E26" i="52"/>
  <c r="F29" i="51"/>
  <c r="F27" i="52"/>
  <c r="D31" i="51"/>
  <c r="D29" i="52"/>
  <c r="E32" i="51"/>
  <c r="E30" i="52"/>
  <c r="F33" i="51"/>
  <c r="F31" i="52"/>
  <c r="C40" i="52"/>
  <c r="C42" i="51"/>
  <c r="F46" i="52"/>
  <c r="F48" i="51"/>
  <c r="F13" i="3"/>
  <c r="C2" i="51"/>
  <c r="D7" i="51"/>
  <c r="D11" i="51"/>
  <c r="D13" i="51"/>
  <c r="D15" i="51"/>
  <c r="E45" i="51"/>
  <c r="E48" i="51"/>
  <c r="F7" i="52"/>
  <c r="D10" i="52"/>
  <c r="D10" i="51"/>
  <c r="D14" i="52"/>
  <c r="D14" i="51"/>
  <c r="F15" i="52"/>
  <c r="F47" i="52"/>
  <c r="H45" i="57"/>
  <c r="F52" i="51"/>
  <c r="I6" i="57"/>
  <c r="I5" i="3"/>
  <c r="I7" i="3" s="1"/>
  <c r="D7" i="3"/>
  <c r="D3" i="3"/>
  <c r="E3" i="3" s="1"/>
  <c r="F3" i="3" s="1"/>
  <c r="G3" i="3" s="1"/>
  <c r="H3" i="3" s="1"/>
  <c r="D5" i="57"/>
  <c r="E5" i="57" s="1"/>
  <c r="F5" i="57" s="1"/>
  <c r="G5" i="57" s="1"/>
  <c r="H5" i="57" s="1"/>
  <c r="C5" i="36"/>
  <c r="D5" i="36" s="1"/>
  <c r="E5" i="36" s="1"/>
  <c r="F5" i="36" s="1"/>
  <c r="G5" i="36" s="1"/>
  <c r="E7" i="3"/>
  <c r="G7" i="3"/>
  <c r="E11" i="3"/>
  <c r="F45" i="57"/>
  <c r="I45" i="57" s="1"/>
  <c r="E9" i="3" l="1"/>
  <c r="I11" i="3"/>
  <c r="G9" i="47"/>
  <c r="D11" i="50" s="1"/>
  <c r="D21" i="51"/>
  <c r="C33" i="52"/>
  <c r="H8" i="47"/>
  <c r="E10" i="50" s="1"/>
  <c r="E20" i="51"/>
  <c r="E20" i="52"/>
  <c r="D16" i="50"/>
  <c r="J13" i="47"/>
  <c r="C15" i="50"/>
  <c r="G8" i="47"/>
  <c r="D10" i="50" s="1"/>
  <c r="D20" i="51"/>
  <c r="D20" i="52"/>
  <c r="I9" i="47"/>
  <c r="F11" i="50" s="1"/>
  <c r="F21" i="51"/>
  <c r="C16" i="56"/>
  <c r="E12" i="56"/>
  <c r="C12" i="56"/>
  <c r="D12" i="56"/>
  <c r="D65" i="51"/>
  <c r="D34" i="50" s="1"/>
  <c r="D5" i="50"/>
  <c r="C72" i="51"/>
  <c r="J5" i="47"/>
  <c r="C7" i="50"/>
  <c r="F65" i="51"/>
  <c r="F34" i="50" s="1"/>
  <c r="F5" i="50"/>
  <c r="P6" i="47"/>
  <c r="L29" i="47"/>
  <c r="P29" i="47" s="1"/>
  <c r="R6" i="48"/>
  <c r="R40" i="48" s="1"/>
  <c r="O40" i="48"/>
  <c r="E4" i="50"/>
  <c r="I1" i="47"/>
  <c r="H30" i="47"/>
  <c r="E65" i="51"/>
  <c r="E34" i="50" s="1"/>
  <c r="I21" i="55"/>
  <c r="F14" i="50"/>
  <c r="E72" i="51"/>
  <c r="E41" i="50" s="1"/>
  <c r="E7" i="50"/>
  <c r="F17" i="52"/>
  <c r="J12" i="47"/>
  <c r="E14" i="50"/>
  <c r="F16" i="50"/>
  <c r="G52" i="47"/>
  <c r="G7" i="47"/>
  <c r="D19" i="52"/>
  <c r="D21" i="52" s="1"/>
  <c r="D19" i="51"/>
  <c r="F72" i="51"/>
  <c r="F41" i="50" s="1"/>
  <c r="F7" i="50"/>
  <c r="Q74" i="47"/>
  <c r="G45" i="51"/>
  <c r="R74" i="47"/>
  <c r="J4" i="47"/>
  <c r="C6" i="50"/>
  <c r="F48" i="47"/>
  <c r="R42" i="48"/>
  <c r="F50" i="47"/>
  <c r="R44" i="48"/>
  <c r="Q68" i="47"/>
  <c r="R68" i="47"/>
  <c r="G39" i="51"/>
  <c r="I43" i="48"/>
  <c r="J43" i="48" s="1"/>
  <c r="R64" i="47"/>
  <c r="S64" i="47" s="1"/>
  <c r="Q64" i="47"/>
  <c r="Q10" i="47"/>
  <c r="R10" i="47"/>
  <c r="L2" i="48"/>
  <c r="P2" i="48"/>
  <c r="H2" i="48"/>
  <c r="E80" i="51"/>
  <c r="E33" i="52"/>
  <c r="R70" i="47"/>
  <c r="Q70" i="47"/>
  <c r="G41" i="51"/>
  <c r="Q41" i="47"/>
  <c r="R41" i="47"/>
  <c r="G12" i="51"/>
  <c r="J83" i="47"/>
  <c r="R66" i="47"/>
  <c r="G37" i="51"/>
  <c r="Q66" i="47"/>
  <c r="F33" i="52"/>
  <c r="I8" i="47"/>
  <c r="F10" i="50" s="1"/>
  <c r="F20" i="52"/>
  <c r="F20" i="51"/>
  <c r="F49" i="47"/>
  <c r="R43" i="48"/>
  <c r="Q33" i="47"/>
  <c r="R33" i="47"/>
  <c r="G4" i="51"/>
  <c r="F16" i="47"/>
  <c r="G20" i="47"/>
  <c r="I20" i="47"/>
  <c r="F21" i="47"/>
  <c r="G22" i="47"/>
  <c r="I22" i="47"/>
  <c r="I21" i="47"/>
  <c r="G21" i="47"/>
  <c r="F23" i="47"/>
  <c r="H23" i="47"/>
  <c r="I23" i="47"/>
  <c r="F25" i="50" s="1"/>
  <c r="G16" i="47"/>
  <c r="I16" i="47"/>
  <c r="F20" i="47"/>
  <c r="H21" i="47"/>
  <c r="F22" i="47"/>
  <c r="H16" i="47"/>
  <c r="H20" i="47"/>
  <c r="H22" i="47"/>
  <c r="G23" i="47"/>
  <c r="D25" i="50" s="1"/>
  <c r="C65" i="51"/>
  <c r="J3" i="47"/>
  <c r="C5" i="50"/>
  <c r="I7" i="47"/>
  <c r="I52" i="47"/>
  <c r="F19" i="52"/>
  <c r="F21" i="52" s="1"/>
  <c r="F19" i="51"/>
  <c r="C63" i="50"/>
  <c r="C62" i="50"/>
  <c r="C64" i="50"/>
  <c r="D76" i="50"/>
  <c r="C6" i="56" s="1"/>
  <c r="E70" i="50"/>
  <c r="C70" i="50"/>
  <c r="B70" i="50" s="1"/>
  <c r="D70" i="50"/>
  <c r="E76" i="50"/>
  <c r="D6" i="56" s="1"/>
  <c r="D17" i="56" s="1"/>
  <c r="C76" i="50"/>
  <c r="B76" i="50" s="1"/>
  <c r="F70" i="50"/>
  <c r="Q15" i="47"/>
  <c r="R15" i="47"/>
  <c r="S15" i="47" s="1"/>
  <c r="P40" i="48"/>
  <c r="H52" i="47"/>
  <c r="E19" i="52"/>
  <c r="E21" i="52" s="1"/>
  <c r="H7" i="47"/>
  <c r="E19" i="51"/>
  <c r="J14" i="47"/>
  <c r="P89" i="47"/>
  <c r="D1" i="52"/>
  <c r="D18" i="52" s="1"/>
  <c r="D22" i="52" s="1"/>
  <c r="D34" i="52" s="1"/>
  <c r="D53" i="52" s="1"/>
  <c r="D1" i="51"/>
  <c r="S45" i="48" l="1"/>
  <c r="R47" i="48"/>
  <c r="Q14" i="47"/>
  <c r="R14" i="47"/>
  <c r="G16" i="50"/>
  <c r="H16" i="50" s="1"/>
  <c r="H87" i="47"/>
  <c r="H85" i="47"/>
  <c r="H86" i="47"/>
  <c r="H11" i="47"/>
  <c r="E13" i="50" s="1"/>
  <c r="E23" i="51"/>
  <c r="I11" i="47"/>
  <c r="F13" i="50" s="1"/>
  <c r="I87" i="47"/>
  <c r="I86" i="47"/>
  <c r="I85" i="47"/>
  <c r="F23" i="51"/>
  <c r="C34" i="50"/>
  <c r="G65" i="51"/>
  <c r="G34" i="50" s="1"/>
  <c r="I34" i="50" s="1"/>
  <c r="H17" i="47"/>
  <c r="E64" i="51" s="1"/>
  <c r="H18" i="47"/>
  <c r="E18" i="50"/>
  <c r="I17" i="47"/>
  <c r="F64" i="51" s="1"/>
  <c r="I18" i="47"/>
  <c r="F18" i="50"/>
  <c r="J23" i="47"/>
  <c r="C25" i="50"/>
  <c r="D71" i="51"/>
  <c r="D40" i="50" s="1"/>
  <c r="D24" i="50"/>
  <c r="F17" i="47"/>
  <c r="F18" i="47"/>
  <c r="J16" i="47"/>
  <c r="C18" i="50"/>
  <c r="S43" i="48"/>
  <c r="S42" i="48"/>
  <c r="G87" i="47"/>
  <c r="G86" i="47"/>
  <c r="G11" i="47"/>
  <c r="D13" i="50" s="1"/>
  <c r="G85" i="47"/>
  <c r="D23" i="51"/>
  <c r="G14" i="50"/>
  <c r="H14" i="50" s="1"/>
  <c r="Q12" i="47"/>
  <c r="R12" i="47"/>
  <c r="G15" i="50"/>
  <c r="H15" i="50" s="1"/>
  <c r="Q13" i="47"/>
  <c r="R13" i="47"/>
  <c r="F66" i="51"/>
  <c r="F35" i="50" s="1"/>
  <c r="F9" i="50"/>
  <c r="C71" i="51"/>
  <c r="J22" i="47"/>
  <c r="C24" i="50"/>
  <c r="G17" i="47"/>
  <c r="G18" i="47"/>
  <c r="D18" i="50"/>
  <c r="D70" i="51"/>
  <c r="D39" i="50" s="1"/>
  <c r="D23" i="50"/>
  <c r="J21" i="47"/>
  <c r="C23" i="50"/>
  <c r="F8" i="47"/>
  <c r="J49" i="47"/>
  <c r="G20" i="51" s="1"/>
  <c r="C20" i="52"/>
  <c r="G20" i="52" s="1"/>
  <c r="C20" i="51"/>
  <c r="Q83" i="47"/>
  <c r="G54" i="51"/>
  <c r="F7" i="47"/>
  <c r="J48" i="47"/>
  <c r="F52" i="47"/>
  <c r="C19" i="52"/>
  <c r="C19" i="51"/>
  <c r="Q6" i="47"/>
  <c r="R6" i="47"/>
  <c r="S6" i="47" s="1"/>
  <c r="E79" i="50"/>
  <c r="D18" i="56"/>
  <c r="E21" i="56"/>
  <c r="C17" i="56"/>
  <c r="F21" i="56"/>
  <c r="C21" i="56"/>
  <c r="G21" i="56"/>
  <c r="D21" i="56"/>
  <c r="H21" i="56"/>
  <c r="E71" i="51"/>
  <c r="E40" i="50" s="1"/>
  <c r="E24" i="50"/>
  <c r="E70" i="51"/>
  <c r="E39" i="50" s="1"/>
  <c r="E23" i="50"/>
  <c r="F70" i="51"/>
  <c r="F39" i="50" s="1"/>
  <c r="F23" i="50"/>
  <c r="F69" i="51"/>
  <c r="F22" i="50"/>
  <c r="M2" i="48"/>
  <c r="Q2" i="48"/>
  <c r="F80" i="51"/>
  <c r="S44" i="48"/>
  <c r="E1" i="51"/>
  <c r="E1" i="52"/>
  <c r="E18" i="52" s="1"/>
  <c r="E22" i="52" s="1"/>
  <c r="E34" i="52" s="1"/>
  <c r="E53" i="52" s="1"/>
  <c r="R83" i="47"/>
  <c r="S83" i="47" s="1"/>
  <c r="Q5" i="47"/>
  <c r="G7" i="50"/>
  <c r="H7" i="50" s="1"/>
  <c r="R5" i="47"/>
  <c r="S5" i="47" s="1"/>
  <c r="G33" i="52"/>
  <c r="I9" i="3"/>
  <c r="E13" i="3"/>
  <c r="I13" i="3" s="1"/>
  <c r="E66" i="51"/>
  <c r="E35" i="50" s="1"/>
  <c r="E9" i="50"/>
  <c r="D18" i="51"/>
  <c r="D24" i="51" s="1"/>
  <c r="D36" i="51" s="1"/>
  <c r="D55" i="51" s="1"/>
  <c r="D63" i="51"/>
  <c r="D32" i="50" s="1"/>
  <c r="Q3" i="47"/>
  <c r="G5" i="50"/>
  <c r="H5" i="50" s="1"/>
  <c r="R3" i="47"/>
  <c r="E69" i="51"/>
  <c r="E22" i="50"/>
  <c r="J20" i="47"/>
  <c r="C69" i="51"/>
  <c r="C22" i="50"/>
  <c r="E25" i="50"/>
  <c r="F71" i="51"/>
  <c r="F40" i="50" s="1"/>
  <c r="F24" i="50"/>
  <c r="D69" i="51"/>
  <c r="D22" i="50"/>
  <c r="F9" i="47"/>
  <c r="J50" i="47"/>
  <c r="C21" i="51"/>
  <c r="G6" i="50"/>
  <c r="H6" i="50" s="1"/>
  <c r="D66" i="51"/>
  <c r="D35" i="50" s="1"/>
  <c r="D9" i="50"/>
  <c r="I47" i="48"/>
  <c r="F4" i="50"/>
  <c r="I30" i="47"/>
  <c r="G72" i="51"/>
  <c r="G41" i="50" s="1"/>
  <c r="I41" i="50" s="1"/>
  <c r="C41" i="50"/>
  <c r="E68" i="51" l="1"/>
  <c r="E33" i="50"/>
  <c r="F68" i="51"/>
  <c r="F33" i="50"/>
  <c r="F1" i="51"/>
  <c r="F1" i="52"/>
  <c r="F18" i="52" s="1"/>
  <c r="F22" i="52" s="1"/>
  <c r="F34" i="52" s="1"/>
  <c r="F53" i="52" s="1"/>
  <c r="R50" i="47"/>
  <c r="Q50" i="47"/>
  <c r="G21" i="51"/>
  <c r="E38" i="50"/>
  <c r="J52" i="47"/>
  <c r="Q48" i="47"/>
  <c r="R48" i="47"/>
  <c r="G19" i="51"/>
  <c r="G19" i="47"/>
  <c r="D21" i="50" s="1"/>
  <c r="D19" i="50"/>
  <c r="J18" i="47"/>
  <c r="C20" i="50"/>
  <c r="F20" i="50"/>
  <c r="E20" i="50"/>
  <c r="I26" i="47"/>
  <c r="F28" i="50" s="1"/>
  <c r="F57" i="51"/>
  <c r="F55" i="52"/>
  <c r="H25" i="47"/>
  <c r="E27" i="50" s="1"/>
  <c r="E54" i="52"/>
  <c r="H88" i="47"/>
  <c r="E56" i="51"/>
  <c r="J9" i="47"/>
  <c r="C11" i="50"/>
  <c r="G69" i="51"/>
  <c r="G38" i="50" s="1"/>
  <c r="C38" i="50"/>
  <c r="C66" i="51"/>
  <c r="J7" i="47"/>
  <c r="C9" i="50"/>
  <c r="C70" i="51"/>
  <c r="G26" i="47"/>
  <c r="D28" i="50" s="1"/>
  <c r="D55" i="52"/>
  <c r="D57" i="51"/>
  <c r="F19" i="47"/>
  <c r="C19" i="50"/>
  <c r="J17" i="47"/>
  <c r="I27" i="47"/>
  <c r="F58" i="51"/>
  <c r="H27" i="47"/>
  <c r="E58" i="51"/>
  <c r="G22" i="50"/>
  <c r="H22" i="50" s="1"/>
  <c r="Q20" i="47"/>
  <c r="R20" i="47"/>
  <c r="E63" i="51"/>
  <c r="E32" i="50" s="1"/>
  <c r="E18" i="51"/>
  <c r="E24" i="51" s="1"/>
  <c r="E36" i="51" s="1"/>
  <c r="E55" i="51" s="1"/>
  <c r="C21" i="52"/>
  <c r="G19" i="52"/>
  <c r="G23" i="50"/>
  <c r="H23" i="50" s="1"/>
  <c r="Q21" i="47"/>
  <c r="R21" i="47"/>
  <c r="D20" i="50"/>
  <c r="G24" i="50"/>
  <c r="H24" i="50" s="1"/>
  <c r="Q22" i="47"/>
  <c r="R22" i="47"/>
  <c r="G27" i="47"/>
  <c r="D58" i="51"/>
  <c r="G18" i="50"/>
  <c r="H18" i="50" s="1"/>
  <c r="Q16" i="47"/>
  <c r="R16" i="47"/>
  <c r="G25" i="50"/>
  <c r="H25" i="50" s="1"/>
  <c r="Q23" i="47"/>
  <c r="R23" i="47"/>
  <c r="I19" i="47"/>
  <c r="F21" i="50" s="1"/>
  <c r="F19" i="50"/>
  <c r="H19" i="47"/>
  <c r="E21" i="50" s="1"/>
  <c r="E19" i="50"/>
  <c r="D38" i="50"/>
  <c r="F38" i="50"/>
  <c r="C18" i="56"/>
  <c r="D79" i="50"/>
  <c r="F87" i="47"/>
  <c r="F86" i="47"/>
  <c r="F11" i="47"/>
  <c r="F85" i="47"/>
  <c r="C23" i="51"/>
  <c r="J8" i="47"/>
  <c r="C10" i="50"/>
  <c r="D64" i="51"/>
  <c r="C40" i="50"/>
  <c r="G71" i="51"/>
  <c r="G40" i="50" s="1"/>
  <c r="I40" i="50" s="1"/>
  <c r="G25" i="47"/>
  <c r="D27" i="50" s="1"/>
  <c r="G88" i="47"/>
  <c r="D54" i="52"/>
  <c r="D56" i="52" s="1"/>
  <c r="D57" i="52" s="1"/>
  <c r="D56" i="51"/>
  <c r="C64" i="51"/>
  <c r="I25" i="47"/>
  <c r="F27" i="50" s="1"/>
  <c r="I88" i="47"/>
  <c r="F54" i="52"/>
  <c r="F56" i="52" s="1"/>
  <c r="F57" i="52" s="1"/>
  <c r="F56" i="51"/>
  <c r="H26" i="47"/>
  <c r="E28" i="50" s="1"/>
  <c r="E57" i="51"/>
  <c r="E55" i="52"/>
  <c r="C68" i="51" l="1"/>
  <c r="C33" i="50"/>
  <c r="G64" i="51"/>
  <c r="G33" i="50" s="1"/>
  <c r="I33" i="50" s="1"/>
  <c r="I37" i="50" s="1"/>
  <c r="F25" i="47"/>
  <c r="J85" i="47"/>
  <c r="F88" i="47"/>
  <c r="C54" i="52"/>
  <c r="C56" i="51"/>
  <c r="D67" i="51"/>
  <c r="D36" i="50" s="1"/>
  <c r="J19" i="47"/>
  <c r="C21" i="50"/>
  <c r="G70" i="51"/>
  <c r="G39" i="50" s="1"/>
  <c r="I39" i="50" s="1"/>
  <c r="C39" i="50"/>
  <c r="Q9" i="47"/>
  <c r="G11" i="50"/>
  <c r="H11" i="50" s="1"/>
  <c r="R9" i="47"/>
  <c r="E67" i="51"/>
  <c r="E36" i="50" s="1"/>
  <c r="Q52" i="47"/>
  <c r="R52" i="47"/>
  <c r="S52" i="47" s="1"/>
  <c r="G23" i="51"/>
  <c r="F29" i="50"/>
  <c r="F73" i="51"/>
  <c r="F37" i="50"/>
  <c r="G10" i="50"/>
  <c r="H10" i="50" s="1"/>
  <c r="Q8" i="47"/>
  <c r="R8" i="47"/>
  <c r="J11" i="47"/>
  <c r="C13" i="50"/>
  <c r="I28" i="47"/>
  <c r="F30" i="50" s="1"/>
  <c r="F59" i="51"/>
  <c r="I89" i="47"/>
  <c r="F26" i="47"/>
  <c r="J86" i="47"/>
  <c r="G57" i="51" s="1"/>
  <c r="C57" i="51"/>
  <c r="C55" i="52"/>
  <c r="G55" i="52" s="1"/>
  <c r="Q17" i="47"/>
  <c r="G19" i="50"/>
  <c r="H19" i="50" s="1"/>
  <c r="R17" i="47"/>
  <c r="G9" i="50"/>
  <c r="H9" i="50" s="1"/>
  <c r="Q7" i="47"/>
  <c r="R7" i="47"/>
  <c r="I38" i="50"/>
  <c r="H28" i="47"/>
  <c r="E30" i="50" s="1"/>
  <c r="E59" i="51"/>
  <c r="H89" i="47"/>
  <c r="F67" i="51"/>
  <c r="F36" i="50" s="1"/>
  <c r="G20" i="50"/>
  <c r="H20" i="50" s="1"/>
  <c r="Q18" i="47"/>
  <c r="R18" i="47"/>
  <c r="G28" i="47"/>
  <c r="D30" i="50" s="1"/>
  <c r="D59" i="51"/>
  <c r="G89" i="47"/>
  <c r="D68" i="51"/>
  <c r="D33" i="50"/>
  <c r="F27" i="47"/>
  <c r="J87" i="47"/>
  <c r="C58" i="51"/>
  <c r="D29" i="50"/>
  <c r="D73" i="51"/>
  <c r="G21" i="52"/>
  <c r="E29" i="50"/>
  <c r="E73" i="51"/>
  <c r="C35" i="50"/>
  <c r="G66" i="51"/>
  <c r="G35" i="50" s="1"/>
  <c r="I35" i="50" s="1"/>
  <c r="E56" i="52"/>
  <c r="E57" i="52" s="1"/>
  <c r="F63" i="51"/>
  <c r="F32" i="50" s="1"/>
  <c r="F18" i="51"/>
  <c r="F24" i="51" s="1"/>
  <c r="F36" i="51" s="1"/>
  <c r="F55" i="51" s="1"/>
  <c r="E37" i="50"/>
  <c r="E42" i="50" l="1"/>
  <c r="E43" i="50" s="1"/>
  <c r="E74" i="51"/>
  <c r="E75" i="51" s="1"/>
  <c r="D42" i="50"/>
  <c r="D43" i="50" s="1"/>
  <c r="D74" i="51"/>
  <c r="Q87" i="47"/>
  <c r="G58" i="51"/>
  <c r="R87" i="47"/>
  <c r="G29" i="47"/>
  <c r="D31" i="50" s="1"/>
  <c r="D60" i="51"/>
  <c r="J25" i="47"/>
  <c r="C27" i="50"/>
  <c r="C67" i="51"/>
  <c r="J26" i="47"/>
  <c r="C28" i="50"/>
  <c r="C56" i="52"/>
  <c r="G54" i="52"/>
  <c r="H29" i="47"/>
  <c r="E31" i="50" s="1"/>
  <c r="E60" i="51"/>
  <c r="I29" i="47"/>
  <c r="F31" i="50" s="1"/>
  <c r="F60" i="51"/>
  <c r="G21" i="50"/>
  <c r="H21" i="50" s="1"/>
  <c r="Q19" i="47"/>
  <c r="R19" i="47"/>
  <c r="F28" i="47"/>
  <c r="C59" i="51"/>
  <c r="F89" i="47"/>
  <c r="J27" i="47"/>
  <c r="C29" i="50"/>
  <c r="C73" i="51"/>
  <c r="E44" i="50"/>
  <c r="D75" i="51"/>
  <c r="D37" i="50"/>
  <c r="D44" i="50" s="1"/>
  <c r="G13" i="50"/>
  <c r="H13" i="50" s="1"/>
  <c r="Q11" i="47"/>
  <c r="R11" i="47"/>
  <c r="S11" i="47" s="1"/>
  <c r="F42" i="50"/>
  <c r="F43" i="50" s="1"/>
  <c r="F44" i="50" s="1"/>
  <c r="F74" i="51"/>
  <c r="F75" i="51" s="1"/>
  <c r="J88" i="47"/>
  <c r="Q85" i="47"/>
  <c r="R85" i="47"/>
  <c r="G56" i="51"/>
  <c r="G68" i="51"/>
  <c r="G37" i="50" s="1"/>
  <c r="C37" i="50"/>
  <c r="J28" i="47" l="1"/>
  <c r="C30" i="50"/>
  <c r="Q27" i="47"/>
  <c r="G29" i="50"/>
  <c r="H29" i="50" s="1"/>
  <c r="R27" i="47"/>
  <c r="Q25" i="47"/>
  <c r="G27" i="50"/>
  <c r="H27" i="50" s="1"/>
  <c r="R25" i="47"/>
  <c r="F68" i="50"/>
  <c r="C93" i="50"/>
  <c r="B93" i="50" s="1"/>
  <c r="H6" i="56" s="1"/>
  <c r="H17" i="56" s="1"/>
  <c r="B107" i="50"/>
  <c r="E68" i="50"/>
  <c r="E75" i="50" s="1"/>
  <c r="D68" i="50"/>
  <c r="D75" i="50" s="1"/>
  <c r="C68" i="50"/>
  <c r="B88" i="50"/>
  <c r="D88" i="50" s="1"/>
  <c r="B89" i="50"/>
  <c r="D89" i="50" s="1"/>
  <c r="Q88" i="47"/>
  <c r="G59" i="51"/>
  <c r="R88" i="47"/>
  <c r="J89" i="47"/>
  <c r="F29" i="47"/>
  <c r="C31" i="50" s="1"/>
  <c r="C60" i="51"/>
  <c r="G28" i="50"/>
  <c r="H28" i="50" s="1"/>
  <c r="Q26" i="47"/>
  <c r="G73" i="51"/>
  <c r="G42" i="50" s="1"/>
  <c r="C42" i="50"/>
  <c r="C43" i="50" s="1"/>
  <c r="C44" i="50" s="1"/>
  <c r="C74" i="51"/>
  <c r="G56" i="52"/>
  <c r="G57" i="52" s="1"/>
  <c r="C57" i="52"/>
  <c r="C36" i="50"/>
  <c r="G67" i="51"/>
  <c r="G36" i="50" s="1"/>
  <c r="I36" i="50" s="1"/>
  <c r="D93" i="50" l="1"/>
  <c r="E93" i="50" s="1"/>
  <c r="H18" i="56"/>
  <c r="B34" i="45"/>
  <c r="M92" i="47"/>
  <c r="M91" i="47"/>
  <c r="Q89" i="47"/>
  <c r="G60" i="51"/>
  <c r="L91" i="47"/>
  <c r="P91" i="47" s="1"/>
  <c r="Q91" i="47" s="1"/>
  <c r="O92" i="47"/>
  <c r="O91" i="47"/>
  <c r="L92" i="47"/>
  <c r="P92" i="47" s="1"/>
  <c r="Q92" i="47" s="1"/>
  <c r="N92" i="47"/>
  <c r="N91" i="47"/>
  <c r="R89" i="47"/>
  <c r="G74" i="51"/>
  <c r="C75" i="51"/>
  <c r="G75" i="51" s="1"/>
  <c r="I42" i="50"/>
  <c r="I43" i="50" s="1"/>
  <c r="I44" i="50" s="1"/>
  <c r="G43" i="50"/>
  <c r="G44" i="50" s="1"/>
  <c r="E78" i="50"/>
  <c r="E80" i="50" s="1"/>
  <c r="E77" i="50"/>
  <c r="D77" i="50"/>
  <c r="D78" i="50"/>
  <c r="D80" i="50" s="1"/>
  <c r="C75" i="50"/>
  <c r="B68" i="50"/>
  <c r="E107" i="50"/>
  <c r="C107" i="50"/>
  <c r="D107" i="50"/>
  <c r="E105" i="50"/>
  <c r="G30" i="50"/>
  <c r="H30" i="50" s="1"/>
  <c r="Q28" i="47"/>
  <c r="K28" i="47"/>
  <c r="I57" i="50"/>
  <c r="R28" i="47"/>
  <c r="S28" i="47" s="1"/>
  <c r="J29" i="47"/>
  <c r="B90" i="47"/>
  <c r="A94" i="47" l="1"/>
  <c r="A76" i="51"/>
  <c r="F92" i="50"/>
  <c r="B33" i="45"/>
  <c r="C87" i="50" s="1"/>
  <c r="B32" i="45"/>
  <c r="F87" i="50"/>
  <c r="F88" i="50"/>
  <c r="G31" i="50"/>
  <c r="H31" i="50" s="1"/>
  <c r="K15" i="47"/>
  <c r="K24" i="47"/>
  <c r="Q29" i="47"/>
  <c r="K29" i="47"/>
  <c r="K6" i="47"/>
  <c r="K10" i="47"/>
  <c r="K12" i="47"/>
  <c r="K3" i="47"/>
  <c r="K14" i="47"/>
  <c r="K13" i="47"/>
  <c r="K5" i="47"/>
  <c r="K4" i="47"/>
  <c r="R29" i="47"/>
  <c r="S29" i="47" s="1"/>
  <c r="K22" i="47"/>
  <c r="K20" i="47"/>
  <c r="K21" i="47"/>
  <c r="K16" i="47"/>
  <c r="K23" i="47"/>
  <c r="K17" i="47"/>
  <c r="K18" i="47"/>
  <c r="K8" i="47"/>
  <c r="K9" i="47"/>
  <c r="K7" i="47"/>
  <c r="K19" i="47"/>
  <c r="K11" i="47"/>
  <c r="K27" i="47"/>
  <c r="K25" i="47"/>
  <c r="K26" i="47"/>
  <c r="H43" i="50"/>
  <c r="H44" i="50"/>
  <c r="H37" i="50"/>
  <c r="H33" i="50"/>
  <c r="H35" i="50"/>
  <c r="H39" i="50"/>
  <c r="H41" i="50"/>
  <c r="H38" i="50"/>
  <c r="H40" i="50"/>
  <c r="H42" i="50"/>
  <c r="H34" i="50"/>
  <c r="H36" i="50"/>
  <c r="C77" i="50"/>
  <c r="C78" i="50"/>
  <c r="B75" i="50"/>
  <c r="B77" i="50" s="1"/>
  <c r="J57" i="50"/>
  <c r="I58" i="50"/>
  <c r="F73" i="50" l="1"/>
  <c r="E73" i="50"/>
  <c r="D73" i="50"/>
  <c r="C73" i="50"/>
  <c r="B73" i="50" s="1"/>
  <c r="D87" i="50"/>
  <c r="D90" i="50" s="1"/>
  <c r="C90" i="50"/>
  <c r="B87" i="50"/>
  <c r="B90" i="50" s="1"/>
  <c r="E87" i="50"/>
  <c r="E90" i="50" s="1"/>
  <c r="D69" i="50"/>
  <c r="C69" i="50"/>
  <c r="B69" i="50" s="1"/>
  <c r="E69" i="50"/>
  <c r="A109" i="50"/>
  <c r="F69" i="50"/>
  <c r="B78" i="50"/>
  <c r="C80" i="50"/>
  <c r="B80" i="50" s="1"/>
  <c r="J53" i="50"/>
  <c r="J52" i="50"/>
  <c r="J55" i="50"/>
  <c r="J58" i="50"/>
  <c r="J54" i="50"/>
  <c r="J56" i="50"/>
  <c r="J46" i="50"/>
  <c r="C92" i="50"/>
  <c r="C31" i="45"/>
  <c r="B92" i="50" l="1"/>
  <c r="C94" i="50"/>
  <c r="H77" i="50"/>
  <c r="D40" i="55"/>
  <c r="G37" i="55"/>
  <c r="C37" i="55"/>
  <c r="F34" i="55"/>
  <c r="G31" i="55"/>
  <c r="C31" i="55"/>
  <c r="G40" i="55"/>
  <c r="C40" i="55"/>
  <c r="F37" i="55"/>
  <c r="E34" i="55"/>
  <c r="F31" i="55"/>
  <c r="F40" i="55"/>
  <c r="E37" i="55"/>
  <c r="E31" i="55"/>
  <c r="E40" i="55"/>
  <c r="D37" i="55"/>
  <c r="G34" i="55"/>
  <c r="D31" i="55"/>
  <c r="I30" i="55"/>
  <c r="F63" i="50" l="1"/>
  <c r="F64" i="50"/>
  <c r="H64" i="50" s="1"/>
  <c r="F62" i="50"/>
  <c r="H62" i="50" s="1"/>
  <c r="G6" i="56"/>
  <c r="G17" i="56" s="1"/>
  <c r="B94" i="50"/>
  <c r="D92" i="50" l="1"/>
  <c r="G18" i="56"/>
  <c r="J61" i="50"/>
  <c r="H65" i="50" s="1"/>
  <c r="H63" i="50"/>
  <c r="D94" i="50" l="1"/>
  <c r="C81" i="50" s="1"/>
  <c r="E92" i="50"/>
  <c r="E94" i="50" s="1"/>
  <c r="C82" i="50" l="1"/>
  <c r="B82" i="50" s="1"/>
  <c r="B97" i="50" s="1"/>
  <c r="C97" i="50" s="1"/>
  <c r="B81" i="50"/>
  <c r="C83" i="50"/>
  <c r="C84" i="50"/>
  <c r="B84" i="50" s="1"/>
  <c r="E81" i="50"/>
  <c r="D81" i="50"/>
  <c r="E82" i="50" l="1"/>
  <c r="F6" i="56" s="1"/>
  <c r="F17" i="56" s="1"/>
  <c r="F18" i="56" s="1"/>
  <c r="E83" i="50"/>
  <c r="D82" i="50"/>
  <c r="D83" i="50"/>
  <c r="B96" i="50"/>
  <c r="B83" i="50"/>
  <c r="D97" i="50"/>
  <c r="E97" i="50" s="1"/>
  <c r="E101" i="50" s="1"/>
  <c r="D101" i="50" s="1"/>
  <c r="C101" i="50"/>
  <c r="B101" i="50" s="1"/>
  <c r="E84" i="50" l="1"/>
  <c r="D85" i="50"/>
  <c r="E6" i="56"/>
  <c r="E17" i="56" s="1"/>
  <c r="E85" i="50"/>
  <c r="C96" i="50"/>
  <c r="B98" i="50"/>
  <c r="D96" i="50"/>
  <c r="E18" i="56" l="1"/>
  <c r="D84" i="50"/>
  <c r="D100" i="50"/>
  <c r="D102" i="50" s="1"/>
  <c r="I62" i="50" s="1"/>
  <c r="D98" i="50"/>
  <c r="A108" i="50"/>
  <c r="C98" i="50"/>
  <c r="E96" i="50"/>
  <c r="E98" i="50" s="1"/>
  <c r="C100" i="50"/>
  <c r="B100" i="50" l="1"/>
  <c r="B102" i="50" s="1"/>
  <c r="E100" i="50"/>
  <c r="E102" i="50" s="1"/>
  <c r="C102" i="50"/>
  <c r="E106" i="50" s="1"/>
</calcChain>
</file>

<file path=xl/sharedStrings.xml><?xml version="1.0" encoding="utf-8"?>
<sst xmlns="http://schemas.openxmlformats.org/spreadsheetml/2006/main" count="1014" uniqueCount="632">
  <si>
    <t>1. IDENTIFICACIÓN DE LA EMPRESA</t>
  </si>
  <si>
    <t>CIF:</t>
  </si>
  <si>
    <t>Acrónimo:</t>
  </si>
  <si>
    <t>Grupo empresarial:</t>
  </si>
  <si>
    <t>Domicilio social:</t>
  </si>
  <si>
    <t>Dirección:</t>
  </si>
  <si>
    <t>Codigo Postal:</t>
  </si>
  <si>
    <t>COOPERACIÓN</t>
  </si>
  <si>
    <t>Cliente-Proveedor</t>
  </si>
  <si>
    <t>Localidad:</t>
  </si>
  <si>
    <t>Provincia:</t>
  </si>
  <si>
    <t>Web:</t>
  </si>
  <si>
    <t>Año de constitución:</t>
  </si>
  <si>
    <t>Nombre:</t>
  </si>
  <si>
    <t>Primer apellido:</t>
  </si>
  <si>
    <t>Segundo apellido:</t>
  </si>
  <si>
    <t>Persona de contacto</t>
  </si>
  <si>
    <t>Tel. directo:</t>
  </si>
  <si>
    <t>E-mail:</t>
  </si>
  <si>
    <t>Año datos:</t>
  </si>
  <si>
    <t>Empleados:</t>
  </si>
  <si>
    <t xml:space="preserve">Teléfono1:  </t>
  </si>
  <si>
    <t xml:space="preserve">Teléfono2:  </t>
  </si>
  <si>
    <t>Cargo:</t>
  </si>
  <si>
    <t>% PARTICIPACIÓN</t>
  </si>
  <si>
    <t>OTROS</t>
  </si>
  <si>
    <r>
      <t>Actividad de la empresa</t>
    </r>
    <r>
      <rPr>
        <b/>
        <sz val="10"/>
        <rFont val="Arial Narrow"/>
        <family val="2"/>
      </rPr>
      <t>:</t>
    </r>
  </si>
  <si>
    <r>
      <t>Dirección completa (si es distinta del domicilio social)</t>
    </r>
    <r>
      <rPr>
        <b/>
        <sz val="10"/>
        <rFont val="Arial Narrow"/>
        <family val="2"/>
      </rPr>
      <t>:</t>
    </r>
  </si>
  <si>
    <t>Facturación:</t>
  </si>
  <si>
    <t>ACCESO</t>
  </si>
  <si>
    <t>ACERA</t>
  </si>
  <si>
    <t>ALAMEDA</t>
  </si>
  <si>
    <t>ALDEA</t>
  </si>
  <si>
    <t>APARTAMENTOS</t>
  </si>
  <si>
    <t>APARTAMENTS</t>
  </si>
  <si>
    <t>APEADEIRO</t>
  </si>
  <si>
    <t>APEADERO</t>
  </si>
  <si>
    <t>ARCO</t>
  </si>
  <si>
    <t>ARROYO</t>
  </si>
  <si>
    <t>ATAJO</t>
  </si>
  <si>
    <t>AUTOVÍA</t>
  </si>
  <si>
    <t>AVENIDA</t>
  </si>
  <si>
    <t>AVINGUDA</t>
  </si>
  <si>
    <t>BAIXADA</t>
  </si>
  <si>
    <t>BAJADA</t>
  </si>
  <si>
    <t>BARRANC</t>
  </si>
  <si>
    <t>BARRANCO</t>
  </si>
  <si>
    <t>BASERRIA</t>
  </si>
  <si>
    <t>BLOC</t>
  </si>
  <si>
    <t>BLOCS</t>
  </si>
  <si>
    <t>BLOQUE</t>
  </si>
  <si>
    <t>BLOQUES</t>
  </si>
  <si>
    <t>CALEXON</t>
  </si>
  <si>
    <t>CALZADA</t>
  </si>
  <si>
    <t>CALLE</t>
  </si>
  <si>
    <t>CALLEJA</t>
  </si>
  <si>
    <t>CALLEJÓN</t>
  </si>
  <si>
    <t>CALLEJONES</t>
  </si>
  <si>
    <t>CALLEJUELA</t>
  </si>
  <si>
    <t>CAMÍ</t>
  </si>
  <si>
    <t>CAMINET</t>
  </si>
  <si>
    <t>CAMINO</t>
  </si>
  <si>
    <t>CAMIÑO</t>
  </si>
  <si>
    <t>CAMPING</t>
  </si>
  <si>
    <t>CAMPO</t>
  </si>
  <si>
    <t>CANELLA</t>
  </si>
  <si>
    <t>CANTINA</t>
  </si>
  <si>
    <t>CAÑADA</t>
  </si>
  <si>
    <t>CARRERA</t>
  </si>
  <si>
    <t>CARRERÓ</t>
  </si>
  <si>
    <t>CARRETERA</t>
  </si>
  <si>
    <t>CARRIL</t>
  </si>
  <si>
    <t>CASA</t>
  </si>
  <si>
    <t>CASAS</t>
  </si>
  <si>
    <t>CASERÍO</t>
  </si>
  <si>
    <t>CERRO</t>
  </si>
  <si>
    <t>CINTURÓ</t>
  </si>
  <si>
    <t>CIRCUNVALACIÓN</t>
  </si>
  <si>
    <t>CONVENT</t>
  </si>
  <si>
    <t>CONVENTO</t>
  </si>
  <si>
    <t>COOPERATIVA</t>
  </si>
  <si>
    <t>CORREDERA</t>
  </si>
  <si>
    <t>CORREDOIRA</t>
  </si>
  <si>
    <t>COSTA</t>
  </si>
  <si>
    <t>COSTANILLA</t>
  </si>
  <si>
    <t>COSTERA</t>
  </si>
  <si>
    <t>CRUCEIRO</t>
  </si>
  <si>
    <t>CUADRA</t>
  </si>
  <si>
    <t>CUESTA</t>
  </si>
  <si>
    <t>CHALET</t>
  </si>
  <si>
    <t>CHALETS</t>
  </si>
  <si>
    <t>DEHESA</t>
  </si>
  <si>
    <t>DISSEMINAT</t>
  </si>
  <si>
    <t>DRECERA</t>
  </si>
  <si>
    <t>EDIFICIO</t>
  </si>
  <si>
    <t>EDIFICIOS</t>
  </si>
  <si>
    <t>EIRADO</t>
  </si>
  <si>
    <t>EMPRESA</t>
  </si>
  <si>
    <t>ENTRADA</t>
  </si>
  <si>
    <t>ENTRADAS</t>
  </si>
  <si>
    <t>ESCALA</t>
  </si>
  <si>
    <t>ESCALERAS</t>
  </si>
  <si>
    <t>ESCALES</t>
  </si>
  <si>
    <t>ESCALINATA</t>
  </si>
  <si>
    <t>ESPIGO</t>
  </si>
  <si>
    <t>ESTACIÓ</t>
  </si>
  <si>
    <t>ESTACIÓN</t>
  </si>
  <si>
    <t>ESTRADA</t>
  </si>
  <si>
    <t>ETORBIDEA</t>
  </si>
  <si>
    <t>EXPLANADA</t>
  </si>
  <si>
    <t>EXTRARRADIO</t>
  </si>
  <si>
    <t>FÁBRICA</t>
  </si>
  <si>
    <t>FINCA</t>
  </si>
  <si>
    <t>FINCAS</t>
  </si>
  <si>
    <t>GALERÍA</t>
  </si>
  <si>
    <t>GLORIETA</t>
  </si>
  <si>
    <t>GRAN PASSEIG</t>
  </si>
  <si>
    <t>GRANJA</t>
  </si>
  <si>
    <t>GRUP</t>
  </si>
  <si>
    <t>GRUPO</t>
  </si>
  <si>
    <t>GRUPOS</t>
  </si>
  <si>
    <t>HIRIBIDEA</t>
  </si>
  <si>
    <t>HORTA</t>
  </si>
  <si>
    <t>IBILBIDEA</t>
  </si>
  <si>
    <t>IBILTOKIA</t>
  </si>
  <si>
    <t>LUGAR</t>
  </si>
  <si>
    <t>MASÍA</t>
  </si>
  <si>
    <t>MASIAS</t>
  </si>
  <si>
    <t>MERCADO</t>
  </si>
  <si>
    <t>MERCAT</t>
  </si>
  <si>
    <t>MOLL</t>
  </si>
  <si>
    <t>MONASTERIO</t>
  </si>
  <si>
    <t>MONTE</t>
  </si>
  <si>
    <t>MUELLE</t>
  </si>
  <si>
    <t>NÚCLEO</t>
  </si>
  <si>
    <t>NUDO</t>
  </si>
  <si>
    <t>NUS</t>
  </si>
  <si>
    <t>PANTA</t>
  </si>
  <si>
    <t>PARAJE</t>
  </si>
  <si>
    <t>PARTICULAR</t>
  </si>
  <si>
    <t>PARTIDA</t>
  </si>
  <si>
    <t>PAS</t>
  </si>
  <si>
    <t>PASADIZO</t>
  </si>
  <si>
    <t>PASAJE</t>
  </si>
  <si>
    <t>PASEALEKUA</t>
  </si>
  <si>
    <t>PASEO</t>
  </si>
  <si>
    <t>PASILLO</t>
  </si>
  <si>
    <t>PASO</t>
  </si>
  <si>
    <t>PASO PARTICULAR</t>
  </si>
  <si>
    <t>PASSADÍS</t>
  </si>
  <si>
    <t>PASSATGE</t>
  </si>
  <si>
    <t>PASSEIG</t>
  </si>
  <si>
    <t>PATI</t>
  </si>
  <si>
    <t>PATIO</t>
  </si>
  <si>
    <t>PLAÇA</t>
  </si>
  <si>
    <t>PLACETA</t>
  </si>
  <si>
    <t>PLACETILLA</t>
  </si>
  <si>
    <t>PLATJA</t>
  </si>
  <si>
    <t>PLAYA</t>
  </si>
  <si>
    <t>PLAZA</t>
  </si>
  <si>
    <t>PLAZOLETA</t>
  </si>
  <si>
    <t>PLAZUELA</t>
  </si>
  <si>
    <t>POBLADO</t>
  </si>
  <si>
    <t>PORTO</t>
  </si>
  <si>
    <t>POSADA</t>
  </si>
  <si>
    <t>PRACIÑA</t>
  </si>
  <si>
    <t>PRAIA</t>
  </si>
  <si>
    <t>PRAZA</t>
  </si>
  <si>
    <t>PRAZUELA</t>
  </si>
  <si>
    <t>PROLONGACIÓ</t>
  </si>
  <si>
    <t>PROLONGACIÓN</t>
  </si>
  <si>
    <t>PUEBLO</t>
  </si>
  <si>
    <t>PUERTA</t>
  </si>
  <si>
    <t>PUERTO</t>
  </si>
  <si>
    <t>PUJADA</t>
  </si>
  <si>
    <t>RAMBLA</t>
  </si>
  <si>
    <t>RAMPA</t>
  </si>
  <si>
    <t>REPLACETA</t>
  </si>
  <si>
    <t>RIERA</t>
  </si>
  <si>
    <t>RINCÓN</t>
  </si>
  <si>
    <t>RONDA</t>
  </si>
  <si>
    <t>RONDIN</t>
  </si>
  <si>
    <t>ROTONDA</t>
  </si>
  <si>
    <t>RUELA</t>
  </si>
  <si>
    <t>SECTOR</t>
  </si>
  <si>
    <t>SENDA</t>
  </si>
  <si>
    <t>SENDERO</t>
  </si>
  <si>
    <t>SUBIDA</t>
  </si>
  <si>
    <t>TORRENT</t>
  </si>
  <si>
    <t>TORRENTE</t>
  </si>
  <si>
    <t>TRÁNSITO</t>
  </si>
  <si>
    <t>TRASERA</t>
  </si>
  <si>
    <t>TRAVESA</t>
  </si>
  <si>
    <t>TRAVESÍA</t>
  </si>
  <si>
    <t>TRAVESSERA</t>
  </si>
  <si>
    <t>TRAVESSIA</t>
  </si>
  <si>
    <t>TÚNEL</t>
  </si>
  <si>
    <t>URBANITZACIÓ</t>
  </si>
  <si>
    <t>URBANIZACIÓN</t>
  </si>
  <si>
    <t>VEREDA</t>
  </si>
  <si>
    <t>VÍA</t>
  </si>
  <si>
    <t>VIADUCTE</t>
  </si>
  <si>
    <t>VIADUCTO</t>
  </si>
  <si>
    <t>VIAL</t>
  </si>
  <si>
    <t>VILLA</t>
  </si>
  <si>
    <t>VIVIENDAS</t>
  </si>
  <si>
    <t>ZONA</t>
  </si>
  <si>
    <t>ALAVA</t>
  </si>
  <si>
    <t>ALBACETE</t>
  </si>
  <si>
    <t>ALICANTE</t>
  </si>
  <si>
    <t>ALMERIA</t>
  </si>
  <si>
    <t>AVILA</t>
  </si>
  <si>
    <t>BADAJOZ</t>
  </si>
  <si>
    <t>BALEARES</t>
  </si>
  <si>
    <t>BARCELONA</t>
  </si>
  <si>
    <t>BURGOS</t>
  </si>
  <si>
    <t>CACERES</t>
  </si>
  <si>
    <t>CADIZ</t>
  </si>
  <si>
    <t>CASTELLON</t>
  </si>
  <si>
    <t>CIUDAD REAL</t>
  </si>
  <si>
    <t>CORDOBA</t>
  </si>
  <si>
    <t>A CORUÑA</t>
  </si>
  <si>
    <t>CUENCA</t>
  </si>
  <si>
    <t>GIRONA</t>
  </si>
  <si>
    <t>GRANADA</t>
  </si>
  <si>
    <t>GUADALAJARA</t>
  </si>
  <si>
    <t>GUIPUZCOA</t>
  </si>
  <si>
    <t>HUELVA</t>
  </si>
  <si>
    <t>HUESCA</t>
  </si>
  <si>
    <t>JAEN</t>
  </si>
  <si>
    <t>LEON</t>
  </si>
  <si>
    <t>LLEIDA</t>
  </si>
  <si>
    <t>LA RIOJA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</si>
  <si>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</si>
  <si>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</si>
  <si>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</si>
  <si>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</si>
  <si>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</si>
  <si>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</si>
  <si>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</si>
  <si>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</si>
  <si>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</si>
  <si>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</si>
  <si>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</si>
  <si>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STA. C.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</si>
  <si>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</si>
  <si>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</si>
  <si>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</si>
  <si>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</si>
  <si>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</si>
  <si>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</si>
  <si>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</si>
  <si>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</si>
  <si>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</si>
  <si>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</si>
  <si>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 xml:space="preserve">AMORTIZACIONES ACTIVOS </t>
  </si>
  <si>
    <t>ZAMORA</t>
  </si>
  <si>
    <t>ZARAGOZA</t>
  </si>
  <si>
    <t>CEUTA</t>
  </si>
  <si>
    <t>MELILLA</t>
  </si>
  <si>
    <t xml:space="preserve">2.2. COMPOSICIÓN ACCIONARIAL </t>
  </si>
  <si>
    <t>RELACIÓN DE ACCIONISTAS</t>
  </si>
  <si>
    <t>NOMBRE O RAZÓN SOCIAL</t>
  </si>
  <si>
    <t>%</t>
  </si>
  <si>
    <t xml:space="preserve"> * Privados %</t>
  </si>
  <si>
    <t>ACCIONISTAS EXTRANJEROS %</t>
  </si>
  <si>
    <t>RAZÓN SOCIAL</t>
  </si>
  <si>
    <t>ACTIVIDAD PRINCIPAL</t>
  </si>
  <si>
    <t>VENTAS</t>
  </si>
  <si>
    <t>3. DATOS DEL PROYECTO</t>
  </si>
  <si>
    <t>3.2. RESUMEN DEL PROYECTO</t>
  </si>
  <si>
    <t>3.3. LUGAR DE REALIZACIÓN SI ES DISTINTO DEL DOMICILIO SOCIAL</t>
  </si>
  <si>
    <t>Dirección</t>
  </si>
  <si>
    <t>Localidad</t>
  </si>
  <si>
    <t>Código postal</t>
  </si>
  <si>
    <t>Provincia</t>
  </si>
  <si>
    <t>Teléfono</t>
  </si>
  <si>
    <t>Fax</t>
  </si>
  <si>
    <t>3.4. PERSONA RESPONSABLE DEL PROYECTO</t>
  </si>
  <si>
    <t xml:space="preserve"> 3.5. DURACIÓN DEL PROYECTO</t>
  </si>
  <si>
    <t>Nombre</t>
  </si>
  <si>
    <t>Cargo</t>
  </si>
  <si>
    <t>TOTAL</t>
  </si>
  <si>
    <t>Horas de dedicación</t>
  </si>
  <si>
    <t>Total</t>
  </si>
  <si>
    <t>H</t>
  </si>
  <si>
    <t>M</t>
  </si>
  <si>
    <t xml:space="preserve"> </t>
  </si>
  <si>
    <t>Sí</t>
  </si>
  <si>
    <t>No</t>
  </si>
  <si>
    <t>Descripción</t>
  </si>
  <si>
    <t>     </t>
  </si>
  <si>
    <t xml:space="preserve">Total </t>
  </si>
  <si>
    <t xml:space="preserve">PERSONAL </t>
  </si>
  <si>
    <r>
      <t>MATERIALES</t>
    </r>
    <r>
      <rPr>
        <b/>
        <sz val="11"/>
        <color indexed="22"/>
        <rFont val="Arial Narrow"/>
        <family val="2"/>
      </rPr>
      <t xml:space="preserve"> </t>
    </r>
  </si>
  <si>
    <t xml:space="preserve">COLABORACIONES EXTERNAS </t>
  </si>
  <si>
    <t xml:space="preserve">para incluir un salto de párrafo presione simultáneamente ALT +INTRO </t>
  </si>
  <si>
    <t>Presupuesto</t>
  </si>
  <si>
    <t xml:space="preserve"> http://www.boe.es/boe/dias/2007/04/28/pdfs/A18572-18593.pdf  </t>
  </si>
  <si>
    <t>COSTES INDIRECTOS</t>
  </si>
  <si>
    <t>Razón social de la empresa:</t>
  </si>
  <si>
    <t>Activo total:</t>
  </si>
  <si>
    <t>A</t>
  </si>
  <si>
    <t>O</t>
  </si>
  <si>
    <t>D</t>
  </si>
  <si>
    <t>Otras colaboraciones</t>
  </si>
  <si>
    <t>* Públicos %</t>
  </si>
  <si>
    <t>EMPLEO</t>
  </si>
  <si>
    <t>TAMAÑO DE LA EMPRESA</t>
  </si>
  <si>
    <t>TAMAÑO EMPRESA</t>
  </si>
  <si>
    <t>ACTIVO TOTAL</t>
  </si>
  <si>
    <t>TAMAÑO ESTIMADO</t>
  </si>
  <si>
    <t>TÍTULO DEL PROYECTO</t>
  </si>
  <si>
    <t>MATERIALES</t>
  </si>
  <si>
    <t>COLABORACIONES EXTERNAS</t>
  </si>
  <si>
    <t>MANO DE OBRA</t>
  </si>
  <si>
    <t>I+D</t>
  </si>
  <si>
    <t>INNOVACIÓN</t>
  </si>
  <si>
    <t>TOTAL MANO DE OBRA</t>
  </si>
  <si>
    <t>IMPORTANCIA</t>
  </si>
  <si>
    <t>RIESGO</t>
  </si>
  <si>
    <t>ESFUERZO</t>
  </si>
  <si>
    <t>CALIFICACIÓN</t>
  </si>
  <si>
    <t>CARGO</t>
  </si>
  <si>
    <t>TOTAL MATERIALES</t>
  </si>
  <si>
    <t>TOTAL COLABORACIONES EXTERNAS</t>
  </si>
  <si>
    <t>Costes indirectos</t>
  </si>
  <si>
    <t>TOTAL COSTES INDIRECTOS</t>
  </si>
  <si>
    <t>HORAS DEL PERSONAL EN EL PRESUPUESTO ACEPTADO</t>
  </si>
  <si>
    <t>PERSONA</t>
  </si>
  <si>
    <t>HORAS</t>
  </si>
  <si>
    <t>ASOCIACIÓN EMPRESARIAL</t>
  </si>
  <si>
    <t>CDTI</t>
  </si>
  <si>
    <t>MANUNET</t>
  </si>
  <si>
    <t>DESARROLLO</t>
  </si>
  <si>
    <t>PRESUPUESTO</t>
  </si>
  <si>
    <t>INTERÉS DE REFERENCIA</t>
  </si>
  <si>
    <t>CÁLCULO DE LA SUBVENCIÓN EQUIVALENTE DE LOS PRÉSTAMOS</t>
  </si>
  <si>
    <t>GOBIERNO DE NAVARRA</t>
  </si>
  <si>
    <t>B INICIAL</t>
  </si>
  <si>
    <t>C INICIAL</t>
  </si>
  <si>
    <t>B FINAL</t>
  </si>
  <si>
    <t>C FINAL</t>
  </si>
  <si>
    <t>Tipo de referencia por tramo de reembolso</t>
  </si>
  <si>
    <t>Tipo bonificado por tramo de reembolso</t>
  </si>
  <si>
    <t>Duración del prestamo ( por tramos )</t>
  </si>
  <si>
    <t>Cuota</t>
  </si>
  <si>
    <t>Duración del periodo de carencia  ( por tramos )</t>
  </si>
  <si>
    <t>Bonificación</t>
  </si>
  <si>
    <t>Tipo impositivo</t>
  </si>
  <si>
    <t>r = 1 / (1 + i )</t>
  </si>
  <si>
    <t>r' = 1 / (1 + i' )</t>
  </si>
  <si>
    <t>Caso de un reembolso lineal:</t>
  </si>
  <si>
    <t>SUBVENCIÓN EQUIVALENTE (SOBRE PRESUPUESTO)</t>
  </si>
  <si>
    <t>SUBVENCIÓN EQUIVALENTE (SOBRE CRÉDITO)</t>
  </si>
  <si>
    <t>Reembolso por anualidades constantes:</t>
  </si>
  <si>
    <t>SUBVENCIÓN EQUIVALENTE</t>
  </si>
  <si>
    <t>C</t>
  </si>
  <si>
    <t>Universidades y Centros de Investigación</t>
  </si>
  <si>
    <t>Universidades y Centros de Innovación y Tecnología</t>
  </si>
  <si>
    <t>Otras Colaboraciones de I+D</t>
  </si>
  <si>
    <t>Diseño Industrial e Ingeniería de Procesos</t>
  </si>
  <si>
    <t>Otras Colaboraciones de Innovación</t>
  </si>
  <si>
    <t>T</t>
  </si>
  <si>
    <t>Adquisición de Tecnología Avanzada</t>
  </si>
  <si>
    <t>ENTRADA DE DATOS</t>
  </si>
  <si>
    <t>NUMERO DE EXPEDIENTE</t>
  </si>
  <si>
    <t>COMIENZO DEL PROYECTO</t>
  </si>
  <si>
    <t>HITOS</t>
  </si>
  <si>
    <t>FIN DEL PROYECTO</t>
  </si>
  <si>
    <t>VENTAS (en €)</t>
  </si>
  <si>
    <t>ACTIVO TOTAL (en €)</t>
  </si>
  <si>
    <t>POBLACIÓN DEL PROYECTO</t>
  </si>
  <si>
    <t>EMPRESA DE NUEVA CREACIÓN</t>
  </si>
  <si>
    <t>(poner SI o NO)</t>
  </si>
  <si>
    <t>PRIMER PROYECTO DE I+D APROBADO</t>
  </si>
  <si>
    <t>EUREKA - IBEROEKA</t>
  </si>
  <si>
    <t>EXEUROINNOVA</t>
  </si>
  <si>
    <t>COOPERATIVO CLIENTE-PROVEEDOR</t>
  </si>
  <si>
    <t>COOPERATIVO COMPETENCIA O SECTORIAL</t>
  </si>
  <si>
    <t>COOPERATIVO CON CENTRO TECNOLÓGICO O UNIVERSIDAD</t>
  </si>
  <si>
    <t>PROYECTO DE INVESTIGACIÓN</t>
  </si>
  <si>
    <t>PRESENTADO AL CDTI</t>
  </si>
  <si>
    <t>PRESENTADO AL PROFIT</t>
  </si>
  <si>
    <t>CARENCIA PRÉSTAMO GOBIERNO NAVARRA (AÑOS)</t>
  </si>
  <si>
    <t>Si hay  un abono previsto, pon 2, Si hay dos abonos previstos, 1,5;Si hay tres, 1; Si hay cuatro, 0</t>
  </si>
  <si>
    <t>SUBVENCIÓN PROFIT (en €)</t>
  </si>
  <si>
    <t>PRESUPUESTO PROFIT (en €)</t>
  </si>
  <si>
    <t>FECHA SUBVENCIÓN PROFIT</t>
  </si>
  <si>
    <t>OTRAS SUBVENCIONES (en €)</t>
  </si>
  <si>
    <t>(Inversión, Competitividad, Agricultura, etc...)</t>
  </si>
  <si>
    <t>PRESUPUESTO OTRAS SUBVENCIONES (en €)</t>
  </si>
  <si>
    <t>% DE CRÉDITO CDTI</t>
  </si>
  <si>
    <t>CRÉDITO CDTI (en €)</t>
  </si>
  <si>
    <t>SUBVENCIÓN CDTI (en €)</t>
  </si>
  <si>
    <t>PRESUPUESTO CDTI (en €)</t>
  </si>
  <si>
    <t>NORMALMENTE</t>
  </si>
  <si>
    <t>CARENCIA PRÉSTAMO CDTI (AÑOS)</t>
  </si>
  <si>
    <t>DURACIÓN PRESTAMO CDTI (AÑOS)</t>
  </si>
  <si>
    <t>FECHA APROBACIÓN CDTI</t>
  </si>
  <si>
    <t>CRÉDITO PROFIT (en €)</t>
  </si>
  <si>
    <t>CARENCIA PRÉSTAMO PROFIT (AÑOS)</t>
  </si>
  <si>
    <t>DURACIÓN PRESTAMO PROFIT (AÑOS)</t>
  </si>
  <si>
    <t>FECHA APROBACIÓN PROFIT</t>
  </si>
  <si>
    <t>BENEFICIOS ANTES DE IMPUESTOS (en €)</t>
  </si>
  <si>
    <t>CASH-FLOW (en €)</t>
  </si>
  <si>
    <t>RECURSOS PROPIOS (en €)</t>
  </si>
  <si>
    <t>AÑO DE DATOS</t>
  </si>
  <si>
    <t>SUBPROYECTOS</t>
  </si>
  <si>
    <t>NOVEDAD</t>
  </si>
  <si>
    <t>PUNTUACIÓN</t>
  </si>
  <si>
    <t xml:space="preserve">.- </t>
  </si>
  <si>
    <t>MATERIALES PARA ACTIVOS</t>
  </si>
  <si>
    <t>Innovación</t>
  </si>
  <si>
    <t>INVERSIONES EN PROCESO</t>
  </si>
  <si>
    <t>COMERCIALIZACIÓN Y FORMACIÓN</t>
  </si>
  <si>
    <t>PUNTUACIÓN MEDIA</t>
  </si>
  <si>
    <t>IMPORTANCIA (Para la empresa)</t>
  </si>
  <si>
    <t>El riesgo no puede ser mayor que la importancia y la novedad</t>
  </si>
  <si>
    <t>1.- Poco importante</t>
  </si>
  <si>
    <t>2.- Importante</t>
  </si>
  <si>
    <t>3.- Muy importante</t>
  </si>
  <si>
    <t>NOVEDAD-MERCADO</t>
  </si>
  <si>
    <t>1.- No es nuevo para la empresa</t>
  </si>
  <si>
    <t>2.- Nuevo para la empresa pero no en el mercado</t>
  </si>
  <si>
    <t>3.- Nuevo en el mercado conocido por la empresa</t>
  </si>
  <si>
    <t>1.- Sin incertidumbre</t>
  </si>
  <si>
    <t>2.- Incertidumbre moderada</t>
  </si>
  <si>
    <t>3.- Incertidumbre alta</t>
  </si>
  <si>
    <t>1.- Sin esfuerzo</t>
  </si>
  <si>
    <t>2.- Esfuerzo moderado</t>
  </si>
  <si>
    <t>3.- Esfuerzo alto</t>
  </si>
  <si>
    <t>OBSERVACIONES</t>
  </si>
  <si>
    <t>AÑOS</t>
  </si>
  <si>
    <t>TIPO</t>
  </si>
  <si>
    <t>SUBPROYECTO</t>
  </si>
  <si>
    <t>HITO 1</t>
  </si>
  <si>
    <t>HITO 2</t>
  </si>
  <si>
    <t>HITO 3</t>
  </si>
  <si>
    <t>HITO 4</t>
  </si>
  <si>
    <t>SIN JUSTIFICAR</t>
  </si>
  <si>
    <t>% EJECUCIÓN</t>
  </si>
  <si>
    <t>CONCEPTOS</t>
  </si>
  <si>
    <t>Activos de Producción</t>
  </si>
  <si>
    <t>TOTAL ACTIVOS</t>
  </si>
  <si>
    <t>Materiales de innovación</t>
  </si>
  <si>
    <t>Costes indirectos de innovación</t>
  </si>
  <si>
    <t>TOTAL VARIOS</t>
  </si>
  <si>
    <t>TOTAL PRESUPUESTO ACEPTADO</t>
  </si>
  <si>
    <t>Mano de obra Diseño Industrial e Ingeniería de Procesos</t>
  </si>
  <si>
    <t>Mano de obra Comercialización y Formación</t>
  </si>
  <si>
    <t>ERRORES</t>
  </si>
  <si>
    <t>SUB</t>
  </si>
  <si>
    <t>COSTE HORA</t>
  </si>
  <si>
    <t>COSTE</t>
  </si>
  <si>
    <t>PROYECTO</t>
  </si>
  <si>
    <t>MANO DE OBRA DISEÑO E INGENIERÍA PROCESOS (INNOVACIÓN)</t>
  </si>
  <si>
    <t>MANO DE OBRA EN COMERCIALIZACIÓN Y FORMACIÓN (INNOVACIÓN)</t>
  </si>
  <si>
    <t>POBLACIÓN</t>
  </si>
  <si>
    <t>COMIENZO</t>
  </si>
  <si>
    <t>FIN</t>
  </si>
  <si>
    <t>DURACIÓN</t>
  </si>
  <si>
    <t>DESGRAVACIÓN</t>
  </si>
  <si>
    <t>INDIRECTOS</t>
  </si>
  <si>
    <t>PYME</t>
  </si>
  <si>
    <t>% NO PYME</t>
  </si>
  <si>
    <t>Intensidad máxima DF 360/2000 (en %)</t>
  </si>
  <si>
    <t>MÍNIMO</t>
  </si>
  <si>
    <t>ZONA ASISTIDA</t>
  </si>
  <si>
    <t>PROGRAMA MARCO</t>
  </si>
  <si>
    <t>MÁXIMO</t>
  </si>
  <si>
    <t>TOPE</t>
  </si>
  <si>
    <t>TOPE CDTI</t>
  </si>
  <si>
    <t>INVESTIGACIÓN</t>
  </si>
  <si>
    <t xml:space="preserve">INNOVACIÓN </t>
  </si>
  <si>
    <t>Intensidad global máxima en equivalente de subvención bruta (IMES)</t>
  </si>
  <si>
    <t>Cálculo de la subvención y el crédito por baremo</t>
  </si>
  <si>
    <t>MODALIDADES POSIBLES</t>
  </si>
  <si>
    <t>VALOR</t>
  </si>
  <si>
    <t>Primeros Proyectos</t>
  </si>
  <si>
    <t>MODALIDAD ELEGIDA</t>
  </si>
  <si>
    <t>B</t>
  </si>
  <si>
    <t>Empresa nueva</t>
  </si>
  <si>
    <t>Presupuesto del Proyecto</t>
  </si>
  <si>
    <t>Primer proyecto de I+D+I</t>
  </si>
  <si>
    <t>Otras cooperaciones</t>
  </si>
  <si>
    <t>Tamaño y tipo de la empresa</t>
  </si>
  <si>
    <t>Eureka-Iberoeka</t>
  </si>
  <si>
    <t>Manunet</t>
  </si>
  <si>
    <t>Zona Asistida</t>
  </si>
  <si>
    <t>ExEuroinnova</t>
  </si>
  <si>
    <t>Colaboración Centro de Innovación y Tecnología</t>
  </si>
  <si>
    <t>Cooperativo-Eureka-Manunet</t>
  </si>
  <si>
    <t>Competencia-Sectorial</t>
  </si>
  <si>
    <t>TOTAL SUBVENCIÓN según baremo</t>
  </si>
  <si>
    <t>C. Tecnologico-Universidad</t>
  </si>
  <si>
    <t>TOTAL CRÉDITO según baremo</t>
  </si>
  <si>
    <t>Colaboración con CITs</t>
  </si>
  <si>
    <t>TOTAL AYUDA según baremo</t>
  </si>
  <si>
    <t>Subv. Equiv. de Subvención por baremo</t>
  </si>
  <si>
    <t>Investigación</t>
  </si>
  <si>
    <t>Subv. Equiv. de Crédito por baremo</t>
  </si>
  <si>
    <t>SUBVENCIÓN EQUIVALENTE por baremo</t>
  </si>
  <si>
    <t>SUBVENCIÓN DEL SERVICIO DE INNOVACIÓN Y TECNOLOGÍA</t>
  </si>
  <si>
    <t>CRÉDITO DEL SERVICIO DE INNOVACIÓN Y TECNOLOGÍA</t>
  </si>
  <si>
    <t>TOTAL AYUDAS DEL SERVICIO DE INNOVACIÓN Y TECNOLOGÍA</t>
  </si>
  <si>
    <t>Presentación a otras administraciones</t>
  </si>
  <si>
    <t>SUBVENCIÓN EQUIVALENTE DE AYUDAS</t>
  </si>
  <si>
    <t>TIPO DE PRÉSTAMO</t>
  </si>
  <si>
    <t>PROFIT</t>
  </si>
  <si>
    <t>Otras Subvenciones</t>
  </si>
  <si>
    <t>Cuantía</t>
  </si>
  <si>
    <t>Subv. equiv pto. CDTI</t>
  </si>
  <si>
    <t>Otras</t>
  </si>
  <si>
    <t>F. Aprobación</t>
  </si>
  <si>
    <t>Otros Créditos o Anticipos</t>
  </si>
  <si>
    <t>Ayudas Servicio Innovación y Tecnología</t>
  </si>
  <si>
    <t>Subvención a fondo perdido</t>
  </si>
  <si>
    <t>Crédito sin interés</t>
  </si>
  <si>
    <t>Ayuda total</t>
  </si>
  <si>
    <t>Ayudas totales</t>
  </si>
  <si>
    <t>Subvención total</t>
  </si>
  <si>
    <t>Crédito total</t>
  </si>
  <si>
    <t>EVALUACIÓN ECONÓMICO FINANCIERA AÑO</t>
  </si>
  <si>
    <t>% DE VENTAS</t>
  </si>
  <si>
    <t>% DE ACTIVO</t>
  </si>
  <si>
    <t>BENEFICIO DEL AÑO</t>
  </si>
  <si>
    <t>CASH-FLOW DEL AÑO</t>
  </si>
  <si>
    <t>RECURSOS PROPIOS</t>
  </si>
  <si>
    <t>PRESUPUESTO ANUAL</t>
  </si>
  <si>
    <t>DESGLOSE POR CATEGORÍAS</t>
  </si>
  <si>
    <t>Inversiones de I+D</t>
  </si>
  <si>
    <t>Personal de I+D</t>
  </si>
  <si>
    <t>Otros gastos de I+D</t>
  </si>
  <si>
    <t>TOTAL INVESTIGACIÓN Y DESARROLLO</t>
  </si>
  <si>
    <t>Innovación: Universidades y Centros de Innovación y Tecnología</t>
  </si>
  <si>
    <t>Innovación: Diseño Industrial e Ingeniería de Procesos</t>
  </si>
  <si>
    <t>Innovación: Adquisición tecnología avanzada</t>
  </si>
  <si>
    <t>Innovación: Inversiones</t>
  </si>
  <si>
    <t>Innovación no desgravable</t>
  </si>
  <si>
    <t xml:space="preserve">TOTAL INNOVACIÓN </t>
  </si>
  <si>
    <t>TOTAL HORAS</t>
  </si>
  <si>
    <t>Pon bien los datos de tamaño</t>
  </si>
  <si>
    <t>INVERSIONES</t>
  </si>
  <si>
    <t>TAMAÑO SEGÚN ACCIONARIADO</t>
  </si>
  <si>
    <t>ESCRIBIR: MICRO, PEQUEÑA, MEDIANA, GRANDE O ASOCIACIÓN EMPRESARIAL</t>
  </si>
  <si>
    <t xml:space="preserve">TAMAÑO EMPRESA </t>
  </si>
  <si>
    <t>AMORTIZACIÓN DE LAS INVERSIONES</t>
  </si>
  <si>
    <t>INVERSIONES EN INVESTIGACIÓN</t>
  </si>
  <si>
    <t>INVERSIONES EN DESARROLLO</t>
  </si>
  <si>
    <t>Desarrollo</t>
  </si>
  <si>
    <t>MANO DE OBRA DESARROLLO</t>
  </si>
  <si>
    <t>MANO DE OBRA INVESTIGACIÓN</t>
  </si>
  <si>
    <t>Mano de obra Investigación</t>
  </si>
  <si>
    <t>Mano de obra Desarrollo</t>
  </si>
  <si>
    <t>Costes indirectos Desarrollo</t>
  </si>
  <si>
    <t>Costes indirectos de Investigación</t>
  </si>
  <si>
    <t>Activos de Investigación</t>
  </si>
  <si>
    <t>Activos de Desarrollo</t>
  </si>
  <si>
    <t>Materiales de Desarrollo</t>
  </si>
  <si>
    <t>Materiales de Investigación</t>
  </si>
  <si>
    <t>Mano de Obra Desarrollo</t>
  </si>
  <si>
    <t>% de Investigación del Proyecto</t>
  </si>
  <si>
    <t>Presupuesto (€)</t>
  </si>
  <si>
    <t>Datos económicos de los últimos tres ejercicios cerrados (€)</t>
  </si>
  <si>
    <t>2.1. CAPITAL SOCIAL ACTUAL (€):</t>
  </si>
  <si>
    <t xml:space="preserve">PRESUPUESTO TOTAL DEL PROYECTO (€) </t>
  </si>
  <si>
    <t>Coste total (€) = Coste hora x nº horas</t>
  </si>
  <si>
    <t>TOTAL AMORTIZACIONES</t>
  </si>
  <si>
    <t>PRESUPUESTO TOTAL</t>
  </si>
  <si>
    <t>2.3. EMPRESAS FILIALES O PARTICIPADAS</t>
  </si>
  <si>
    <t>3.1. TÍTULO DEL PROYECTO</t>
  </si>
  <si>
    <t>Fecha de inicio</t>
  </si>
  <si>
    <t>Fecha de fin</t>
  </si>
  <si>
    <r>
      <t xml:space="preserve">Formarán parte de la base de la deducción los </t>
    </r>
    <r>
      <rPr>
        <b/>
        <sz val="10"/>
        <rFont val="Arial"/>
        <family val="2"/>
      </rPr>
      <t>gastos de amortización de activos, de patentes y de modelos de utilidad</t>
    </r>
    <r>
      <rPr>
        <sz val="10"/>
        <rFont val="Arial"/>
        <family val="2"/>
      </rPr>
      <t>, en la medida y durante el periodo en que esos elementos patrimoniales se utilicen para un proyecto de I+D+i. También se computarán los gastos que esos elementos patrimoniales ocasionen durante la realización del proyecto en el supuesto de que se utilicen bajo las modalidades de renting, arrendamiento financiero u operativo y similares.</t>
    </r>
  </si>
  <si>
    <t>COSTES GENERALES IMPUTABLES AL PROYECTO (1)</t>
  </si>
  <si>
    <t>(2) Siempre que pueda acreditarse su relación directa, inmediata y necesaria con el proyecto de I+D+i.</t>
  </si>
  <si>
    <t xml:space="preserve">Gastos de viajes, dietas y kilometraje, estancia y locomoción (2) </t>
  </si>
  <si>
    <t>(1) Solo podrá aplicarse la deducción sobre los gastos que deriven de recursos cuyo consumo se puede medir y asignar de forma inequívoca a un determinado proyecto de I+D+i.
Se recuerda que según la Orden Foral 72/2014, no podrá aplicarse deducción sobre los gastos indirectos (como pueden ser, entre otros, los de estructura general de la empresa o los gastos financieros) ni sobre todos los que, pese a tener una relación directa con la actividad de I+D+i, no sean susceptibles de individualización, o siéndolo, no hayan sido individualizados.</t>
  </si>
  <si>
    <t>Nº de horas anuales trabajadas en la empresa según convenio</t>
  </si>
  <si>
    <t>Función en el proyecto  (*)</t>
  </si>
  <si>
    <t>Titulado (Sí/No)</t>
  </si>
  <si>
    <t>Dedicado en exclusiva a I+D (Sí/No)</t>
  </si>
  <si>
    <t>TOTALES</t>
  </si>
  <si>
    <t>SÍ</t>
  </si>
  <si>
    <t>NO</t>
  </si>
  <si>
    <t>Columna1</t>
  </si>
  <si>
    <t>Coste (€/h.) **</t>
  </si>
  <si>
    <t xml:space="preserve">CIF </t>
  </si>
  <si>
    <t>3.6.2. PERSONAL DE LA EMPRESA QUE PARTICIPA EN EL PROYECTO</t>
  </si>
  <si>
    <t xml:space="preserve">3.6.3. DESGLOSE DE LOS MATERIALES UTILIZADOS (componentes para construcción de prototipos, materiales fungibles, ...) </t>
  </si>
  <si>
    <t>3.6.4. COLABORACIONES EXTERNAS EN EL PROYECTO*</t>
  </si>
  <si>
    <t>3.6.6. PRESUPUESTO TOTAL DEL PROYECTO POR AÑOS</t>
  </si>
  <si>
    <t>3.6.5. OTROS COSTES</t>
  </si>
  <si>
    <t xml:space="preserve">                                            ACCIONISTAS NACIONALES %  </t>
  </si>
  <si>
    <t>3.6.1. DETALLE DE LAS AMORTIZACIONES DE ACTIVOS (€)</t>
  </si>
  <si>
    <t>(1)</t>
  </si>
  <si>
    <t>(2)</t>
  </si>
  <si>
    <r>
      <t>CNAE-2009</t>
    </r>
    <r>
      <rPr>
        <sz val="10"/>
        <rFont val="Arial Narrow"/>
        <family val="2"/>
      </rPr>
      <t xml:space="preserve"> de la actividad principal con 4 dígitos </t>
    </r>
    <r>
      <rPr>
        <b/>
        <sz val="10"/>
        <color indexed="10"/>
        <rFont val="Arial Narrow"/>
        <family val="2"/>
      </rPr>
      <t>(</t>
    </r>
    <r>
      <rPr>
        <b/>
        <sz val="9"/>
        <color indexed="10"/>
        <rFont val="Arial Narrow"/>
        <family val="2"/>
      </rPr>
      <t>1</t>
    </r>
    <r>
      <rPr>
        <b/>
        <sz val="10"/>
        <color indexed="10"/>
        <rFont val="Arial Narrow"/>
        <family val="2"/>
      </rPr>
      <t>):</t>
    </r>
  </si>
  <si>
    <r>
      <t xml:space="preserve">Nº de inscripción en el </t>
    </r>
    <r>
      <rPr>
        <b/>
        <sz val="10"/>
        <rFont val="Arial Narrow"/>
        <family val="2"/>
      </rPr>
      <t>Registro Industrial de Navarra</t>
    </r>
    <r>
      <rPr>
        <sz val="10"/>
        <rFont val="Arial Narrow"/>
        <family val="2"/>
      </rPr>
      <t xml:space="preserve"> (si procede)</t>
    </r>
    <r>
      <rPr>
        <b/>
        <sz val="10"/>
        <color indexed="10"/>
        <rFont val="Arial Narrow"/>
        <family val="2"/>
      </rPr>
      <t xml:space="preserve"> (2)</t>
    </r>
  </si>
  <si>
    <t>2. DATOS ACCIONARIALES DE LA EMPRESA</t>
  </si>
  <si>
    <t>Importe de adquisición</t>
  </si>
  <si>
    <t>Denominación equipo</t>
  </si>
  <si>
    <t xml:space="preserve"> Meses Imputables</t>
  </si>
  <si>
    <t>Importe</t>
  </si>
  <si>
    <t>Fecha inicio amortización (1)</t>
  </si>
  <si>
    <t>Cuota anual amortización (2)</t>
  </si>
  <si>
    <t>% Dedicación (3)</t>
  </si>
  <si>
    <t>(1) Fecha de inicio del periodo de amortización del equipo, de acuerdo con las prácticas contables de la empresa. Formato día/mes/año.</t>
  </si>
  <si>
    <t>(2) Según los criterios contables de la empresa.</t>
  </si>
  <si>
    <t>Hombre/Mujer (H/M)</t>
  </si>
  <si>
    <t>(3) El porcentaje de dedicación en el año variará entre 0% si el equipo no se dedica al proyecto durante ese año y el 100% cuando el activo se dedique exclusivamente al proyecto durante dicho año.</t>
  </si>
  <si>
    <t>3.6. PRESUPUESTO DEL PROYECTO POR AÑOS</t>
  </si>
  <si>
    <t>¿vinculado con el solicitante?</t>
  </si>
  <si>
    <t>3.7. PRESUPUESTO DE INGRESOS DEL PROYECTO</t>
  </si>
  <si>
    <t xml:space="preserve">            SÍ</t>
  </si>
  <si>
    <t>El solicitante declara que la empresa a la que representa</t>
  </si>
  <si>
    <t xml:space="preserve">En caso de respuesta negativa a la anterior cuestión, la empresa se compromete a no realizar ninguna utilización comercial posterior del prototipo o proyecto piloto incluido en el proyecto. </t>
  </si>
  <si>
    <t>PROTOTIPOS/PROYECTOS PILOTO</t>
  </si>
  <si>
    <t>SUBPRODUCTOS, RESIDUOS Y MATERIALES DE RECUPERACIÓN</t>
  </si>
  <si>
    <t>ha realizado/tiene previsto realizar una utilización comercial posterior de los prototipos o proyectos piloto incluidos en el presupuesto del proyecto.</t>
  </si>
  <si>
    <t>En caso de respuesta afirmativa a la anterior cuestión, especifique los ingresos previstos correspondientes a la utilización comercial del prototipo o proyecto piloto, cuantificados con arreglo a criterios objetivos. Si el prototipo objeto del proyecto ha sido vendido, especifique el precio de venta.</t>
  </si>
  <si>
    <t>En caso de respuesta negativa a la anterior cuestión, la empresa se compromete a no realizar ninguna utilización comercial posterior de dichos productos.</t>
  </si>
  <si>
    <t>tiene previsto realizar un aprovechamiento productivo u obtener ingresos de los subproductos, residuos y materiales de recuperación generados durante la realización del proyecto.</t>
  </si>
  <si>
    <t>En caso de respuesta afirmativa a la anterior cuestión, especifique los ingresos obtenidos o previstos correspondientes a la venta de subproductos, residuos o materiales.</t>
  </si>
  <si>
    <t>OTROS COSTES</t>
  </si>
  <si>
    <t>Personal titulado dedicado en exclusiva a I+D</t>
  </si>
  <si>
    <t>Otro personal</t>
  </si>
  <si>
    <t>(*): No formarán parte de la deducción los gastos siguientes: gastos de consultoría y de certificación asociados a la gestión del proyecto y a la tramitación de las subvenciones y beneficios fiscales; gastos relacionados con la solicitud de inscripción de patentes, marcas u otras modalidades de propiedad industrial.
Las actividades deben estar realizadas en España o en cualquier Estado miembro de la Unión Europea o del Espacio Económico Europeo.</t>
  </si>
  <si>
    <t>Universidades y Centros Tecnológicos (situados en la Unión Europea o en cualquier Estado miembro del Espacio Económico Europeo).</t>
  </si>
  <si>
    <t>Otras colaboraciones: ingenierías, empresas privadas, etc. (situadas en la Unión Europea o en cualquier Estado miembro del Espacio Económico Europeo).</t>
  </si>
  <si>
    <t>https://www.navarra.es/home_es/Servicios/ficha/6931/Registro-Industrial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</si>
</sst>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€&quot;;[Red]\-#,##0.00\ &quot;€&quot;"/>
    <numFmt numFmtId="164" formatCode="#,##0.0"/>
    <numFmt numFmtId="165" formatCode="0.0%"/>
    <numFmt numFmtId="166" formatCode="0.0"/>
    <numFmt numFmtId="167" formatCode="0.000"/>
    <numFmt numFmtId="168" formatCode="#,##0\ &quot;€&quot;"/>
    <numFmt numFmtId="169" formatCode="#,##0.00\ &quot;€&quot;"/>
  </numFmts>
  <fonts count="71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0"/>
      <name val="Arial Narrow"/>
      <family val="2"/>
    </font>
    <font>
      <sz val="8"/>
      <name val="Arial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indexed="9"/>
      <name val="Arial Narrow"/>
      <family val="2"/>
    </font>
    <font>
      <sz val="6"/>
      <name val="Arial Narrow"/>
      <family val="2"/>
    </font>
    <font>
      <b/>
      <sz val="11"/>
      <color indexed="9"/>
      <name val="Arial Narrow"/>
      <family val="2"/>
    </font>
    <font>
      <b/>
      <sz val="10"/>
      <name val="Arial Narrow"/>
      <family val="2"/>
    </font>
    <font>
      <b/>
      <sz val="11"/>
      <color indexed="22"/>
      <name val="Arial Narrow"/>
      <family val="2"/>
    </font>
    <font>
      <b/>
      <sz val="12"/>
      <name val="Arial Narrow"/>
      <family val="2"/>
    </font>
    <font>
      <sz val="10"/>
      <name val="Arial"/>
    </font>
    <font>
      <sz val="10"/>
      <color indexed="9"/>
      <name val="Arial"/>
    </font>
    <font>
      <sz val="10"/>
      <name val="Times New Roman"/>
      <family val="1"/>
    </font>
    <font>
      <b/>
      <sz val="10"/>
      <name val="Arial"/>
    </font>
    <font>
      <sz val="9"/>
      <name val="Arial"/>
    </font>
    <font>
      <b/>
      <u/>
      <sz val="10"/>
      <name val="Arial Narrow"/>
      <family val="2"/>
    </font>
    <font>
      <sz val="10"/>
      <name val="Arial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b/>
      <i/>
      <u/>
      <sz val="8"/>
      <color indexed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7"/>
      <color indexed="62"/>
      <name val="Arial"/>
      <family val="2"/>
    </font>
    <font>
      <b/>
      <sz val="8"/>
      <color indexed="62"/>
      <name val="Arial"/>
      <family val="2"/>
    </font>
    <font>
      <b/>
      <sz val="7"/>
      <color indexed="10"/>
      <name val="Arial"/>
      <family val="2"/>
    </font>
    <font>
      <sz val="7"/>
      <color indexed="18"/>
      <name val="Arial"/>
      <family val="2"/>
    </font>
    <font>
      <b/>
      <sz val="26"/>
      <color indexed="10"/>
      <name val="Arial"/>
      <family val="2"/>
    </font>
    <font>
      <b/>
      <sz val="18"/>
      <color indexed="10"/>
      <name val="Arial"/>
      <family val="2"/>
    </font>
    <font>
      <b/>
      <sz val="14"/>
      <color indexed="10"/>
      <name val="Arial"/>
      <family val="2"/>
    </font>
    <font>
      <sz val="5"/>
      <name val="Arial"/>
      <family val="2"/>
    </font>
    <font>
      <sz val="11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sz val="10"/>
      <color indexed="10"/>
      <name val="Arial"/>
      <family val="2"/>
    </font>
    <font>
      <sz val="10"/>
      <color indexed="10"/>
      <name val="Arial"/>
    </font>
    <font>
      <b/>
      <sz val="9"/>
      <name val="Arial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46"/>
      </left>
      <right style="thick">
        <color indexed="46"/>
      </right>
      <top style="thick">
        <color indexed="46"/>
      </top>
      <bottom style="thick">
        <color indexed="46"/>
      </bottom>
      <diagonal/>
    </border>
    <border>
      <left style="thick">
        <color indexed="46"/>
      </left>
      <right/>
      <top style="thick">
        <color indexed="46"/>
      </top>
      <bottom style="thick">
        <color indexed="46"/>
      </bottom>
      <diagonal/>
    </border>
    <border>
      <left/>
      <right style="thick">
        <color indexed="46"/>
      </right>
      <top style="thick">
        <color indexed="46"/>
      </top>
      <bottom style="thick">
        <color indexed="46"/>
      </bottom>
      <diagonal/>
    </border>
    <border>
      <left style="thick">
        <color indexed="35"/>
      </left>
      <right style="thick">
        <color indexed="35"/>
      </right>
      <top style="thick">
        <color indexed="35"/>
      </top>
      <bottom style="thick">
        <color indexed="35"/>
      </bottom>
      <diagonal/>
    </border>
    <border>
      <left style="thick">
        <color indexed="35"/>
      </left>
      <right/>
      <top style="thick">
        <color indexed="35"/>
      </top>
      <bottom style="thick">
        <color indexed="35"/>
      </bottom>
      <diagonal/>
    </border>
    <border>
      <left/>
      <right style="thick">
        <color indexed="35"/>
      </right>
      <top style="thick">
        <color indexed="35"/>
      </top>
      <bottom style="thick">
        <color indexed="3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5" borderId="0" applyNumberFormat="0" applyBorder="0" applyAlignment="0" applyProtection="0"/>
    <xf numFmtId="0" fontId="53" fillId="8" borderId="0" applyNumberFormat="0" applyBorder="0" applyAlignment="0" applyProtection="0"/>
    <xf numFmtId="0" fontId="53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5" fillId="4" borderId="0" applyNumberFormat="0" applyBorder="0" applyAlignment="0" applyProtection="0"/>
    <xf numFmtId="0" fontId="56" fillId="16" borderId="1" applyNumberFormat="0" applyAlignment="0" applyProtection="0"/>
    <xf numFmtId="0" fontId="57" fillId="17" borderId="2" applyNumberFormat="0" applyAlignment="0" applyProtection="0"/>
    <xf numFmtId="0" fontId="58" fillId="0" borderId="3" applyNumberFormat="0" applyFill="0" applyAlignment="0" applyProtection="0"/>
    <xf numFmtId="0" fontId="59" fillId="0" borderId="4" applyNumberFormat="0" applyFill="0" applyAlignment="0" applyProtection="0"/>
    <xf numFmtId="0" fontId="60" fillId="0" borderId="0" applyNumberFormat="0" applyFill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21" borderId="0" applyNumberFormat="0" applyBorder="0" applyAlignment="0" applyProtection="0"/>
    <xf numFmtId="0" fontId="61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2" fillId="3" borderId="0" applyNumberFormat="0" applyBorder="0" applyAlignment="0" applyProtection="0"/>
    <xf numFmtId="0" fontId="63" fillId="22" borderId="0" applyNumberFormat="0" applyBorder="0" applyAlignment="0" applyProtection="0"/>
    <xf numFmtId="0" fontId="24" fillId="23" borderId="5" applyNumberFormat="0" applyFont="0" applyAlignment="0" applyProtection="0"/>
    <xf numFmtId="9" fontId="1" fillId="0" borderId="0" applyFont="0" applyFill="0" applyBorder="0" applyAlignment="0" applyProtection="0"/>
    <xf numFmtId="0" fontId="64" fillId="16" borderId="6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7" applyNumberFormat="0" applyFill="0" applyAlignment="0" applyProtection="0"/>
    <xf numFmtId="0" fontId="60" fillId="0" borderId="8" applyNumberFormat="0" applyFill="0" applyAlignment="0" applyProtection="0"/>
    <xf numFmtId="0" fontId="69" fillId="0" borderId="9" applyNumberFormat="0" applyFill="0" applyAlignment="0" applyProtection="0"/>
  </cellStyleXfs>
  <cellXfs count="1133">
    <xf numFmtId="0" fontId="0" fillId="0" borderId="0" xfId="0"/>
    <xf numFmtId="0" fontId="5" fillId="0" borderId="0" xfId="0" applyFont="1"/>
    <xf numFmtId="0" fontId="9" fillId="0" borderId="0" xfId="0" applyFont="1"/>
    <xf numFmtId="0" fontId="5" fillId="0" borderId="10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Protection="1">
      <protection locked="0"/>
    </xf>
    <xf numFmtId="0" fontId="11" fillId="0" borderId="0" xfId="0" applyFont="1" applyBorder="1" applyAlignment="1"/>
    <xf numFmtId="0" fontId="11" fillId="0" borderId="0" xfId="0" applyFont="1"/>
    <xf numFmtId="0" fontId="5" fillId="0" borderId="12" xfId="0" applyFont="1" applyBorder="1" applyAlignment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0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5" fillId="0" borderId="13" xfId="0" applyFont="1" applyBorder="1" applyAlignment="1">
      <alignment vertical="top" wrapText="1"/>
    </xf>
    <xf numFmtId="0" fontId="0" fillId="24" borderId="0" xfId="0" applyFill="1" applyBorder="1"/>
    <xf numFmtId="0" fontId="5" fillId="0" borderId="0" xfId="0" applyFont="1" applyBorder="1" applyAlignment="1">
      <alignment horizontal="left" vertical="top" wrapText="1"/>
    </xf>
    <xf numFmtId="0" fontId="0" fillId="0" borderId="0" xfId="0" applyAlignment="1"/>
    <xf numFmtId="0" fontId="6" fillId="24" borderId="10" xfId="0" applyFont="1" applyFill="1" applyBorder="1" applyAlignment="1">
      <alignment horizontal="left" vertical="top" wrapText="1" indent="1"/>
    </xf>
    <xf numFmtId="0" fontId="6" fillId="24" borderId="10" xfId="0" applyFont="1" applyFill="1" applyBorder="1" applyAlignment="1">
      <alignment horizontal="center" vertical="top" wrapText="1"/>
    </xf>
    <xf numFmtId="0" fontId="14" fillId="24" borderId="10" xfId="0" applyFont="1" applyFill="1" applyBorder="1" applyAlignment="1">
      <alignment horizontal="right" vertical="top" wrapText="1"/>
    </xf>
    <xf numFmtId="0" fontId="5" fillId="24" borderId="12" xfId="0" applyFont="1" applyFill="1" applyBorder="1" applyAlignment="1">
      <alignment vertical="top" wrapText="1"/>
    </xf>
    <xf numFmtId="0" fontId="0" fillId="0" borderId="0" xfId="0" applyFill="1" applyBorder="1"/>
    <xf numFmtId="0" fontId="5" fillId="0" borderId="14" xfId="0" applyFont="1" applyBorder="1" applyAlignment="1"/>
    <xf numFmtId="0" fontId="0" fillId="0" borderId="0" xfId="0" applyAlignment="1">
      <alignment vertical="center"/>
    </xf>
    <xf numFmtId="0" fontId="0" fillId="0" borderId="20" xfId="0" applyBorder="1"/>
    <xf numFmtId="0" fontId="17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21" xfId="0" applyBorder="1"/>
    <xf numFmtId="0" fontId="18" fillId="0" borderId="0" xfId="0" applyFont="1"/>
    <xf numFmtId="0" fontId="0" fillId="0" borderId="0" xfId="0" applyProtection="1"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0" fillId="0" borderId="0" xfId="0" applyAlignment="1">
      <alignment horizontal="center"/>
    </xf>
    <xf numFmtId="0" fontId="5" fillId="0" borderId="20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wrapText="1"/>
    </xf>
    <xf numFmtId="0" fontId="0" fillId="0" borderId="26" xfId="0" applyBorder="1"/>
    <xf numFmtId="0" fontId="5" fillId="0" borderId="27" xfId="0" applyFont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vertical="center"/>
    </xf>
    <xf numFmtId="0" fontId="0" fillId="0" borderId="21" xfId="0" applyBorder="1" applyAlignment="1"/>
    <xf numFmtId="0" fontId="5" fillId="0" borderId="21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0" fillId="0" borderId="22" xfId="0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0" fontId="18" fillId="0" borderId="25" xfId="0" applyFont="1" applyBorder="1"/>
    <xf numFmtId="0" fontId="18" fillId="0" borderId="25" xfId="0" applyFont="1" applyBorder="1" applyAlignment="1">
      <alignment vertical="center"/>
    </xf>
    <xf numFmtId="0" fontId="18" fillId="0" borderId="25" xfId="0" applyFont="1" applyBorder="1" applyAlignment="1"/>
    <xf numFmtId="0" fontId="18" fillId="0" borderId="25" xfId="0" applyFont="1" applyBorder="1" applyAlignment="1">
      <alignment horizontal="center"/>
    </xf>
    <xf numFmtId="0" fontId="18" fillId="0" borderId="27" xfId="0" applyFont="1" applyBorder="1"/>
    <xf numFmtId="0" fontId="18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6" fillId="25" borderId="28" xfId="0" applyFont="1" applyFill="1" applyBorder="1" applyAlignment="1">
      <alignment vertical="top" wrapText="1"/>
    </xf>
    <xf numFmtId="0" fontId="1" fillId="0" borderId="0" xfId="0" applyFont="1" applyProtection="1">
      <protection locked="0"/>
    </xf>
    <xf numFmtId="0" fontId="1" fillId="0" borderId="0" xfId="0" applyFont="1" applyBorder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17" fillId="0" borderId="0" xfId="0" applyFont="1"/>
    <xf numFmtId="0" fontId="18" fillId="0" borderId="10" xfId="0" applyFont="1" applyBorder="1" applyAlignment="1" applyProtection="1">
      <alignment vertical="center"/>
    </xf>
    <xf numFmtId="0" fontId="18" fillId="0" borderId="29" xfId="0" applyFont="1" applyBorder="1" applyAlignment="1" applyProtection="1">
      <alignment vertical="center"/>
    </xf>
    <xf numFmtId="0" fontId="0" fillId="0" borderId="14" xfId="0" applyBorder="1" applyAlignment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18" fillId="0" borderId="12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9" fillId="24" borderId="10" xfId="0" applyFont="1" applyFill="1" applyBorder="1" applyAlignment="1">
      <alignment horizontal="justify" vertical="top" wrapText="1"/>
    </xf>
    <xf numFmtId="0" fontId="21" fillId="0" borderId="0" xfId="0" applyFont="1"/>
    <xf numFmtId="0" fontId="17" fillId="0" borderId="0" xfId="0" applyFont="1" applyProtection="1">
      <protection locked="0"/>
    </xf>
    <xf numFmtId="0" fontId="23" fillId="0" borderId="0" xfId="0" applyFont="1"/>
    <xf numFmtId="0" fontId="23" fillId="0" borderId="0" xfId="0" applyFont="1" applyProtection="1">
      <protection locked="0"/>
    </xf>
    <xf numFmtId="0" fontId="25" fillId="0" borderId="0" xfId="0" applyFont="1"/>
    <xf numFmtId="0" fontId="25" fillId="0" borderId="0" xfId="0" applyFont="1" applyProtection="1">
      <protection locked="0"/>
    </xf>
    <xf numFmtId="14" fontId="6" fillId="0" borderId="30" xfId="0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49" fontId="0" fillId="0" borderId="0" xfId="0" applyNumberFormat="1"/>
    <xf numFmtId="49" fontId="21" fillId="0" borderId="0" xfId="0" applyNumberFormat="1" applyFont="1"/>
    <xf numFmtId="0" fontId="3" fillId="0" borderId="3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6" fillId="25" borderId="28" xfId="0" applyFont="1" applyFill="1" applyBorder="1" applyAlignment="1">
      <alignment horizontal="center" vertical="top" wrapText="1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1" fontId="5" fillId="0" borderId="11" xfId="0" applyNumberFormat="1" applyFont="1" applyBorder="1" applyAlignment="1" applyProtection="1">
      <alignment horizontal="center" vertical="top" wrapText="1"/>
      <protection locked="0"/>
    </xf>
    <xf numFmtId="1" fontId="5" fillId="0" borderId="32" xfId="0" applyNumberFormat="1" applyFont="1" applyBorder="1" applyAlignment="1" applyProtection="1">
      <alignment horizontal="center" vertical="top" wrapText="1"/>
      <protection locked="0"/>
    </xf>
    <xf numFmtId="0" fontId="17" fillId="0" borderId="10" xfId="0" applyFont="1" applyBorder="1" applyAlignment="1" applyProtection="1">
      <alignment vertical="center"/>
    </xf>
    <xf numFmtId="4" fontId="29" fillId="25" borderId="33" xfId="0" applyNumberFormat="1" applyFont="1" applyFill="1" applyBorder="1"/>
    <xf numFmtId="4" fontId="30" fillId="25" borderId="33" xfId="0" applyNumberFormat="1" applyFont="1" applyFill="1" applyBorder="1" applyAlignment="1">
      <alignment horizontal="center"/>
    </xf>
    <xf numFmtId="3" fontId="29" fillId="25" borderId="33" xfId="0" applyNumberFormat="1" applyFont="1" applyFill="1" applyBorder="1" applyAlignment="1">
      <alignment horizontal="center"/>
    </xf>
    <xf numFmtId="4" fontId="29" fillId="25" borderId="33" xfId="0" applyNumberFormat="1" applyFont="1" applyFill="1" applyBorder="1" applyAlignment="1">
      <alignment horizontal="center"/>
    </xf>
    <xf numFmtId="4" fontId="31" fillId="26" borderId="34" xfId="0" applyNumberFormat="1" applyFont="1" applyFill="1" applyBorder="1"/>
    <xf numFmtId="4" fontId="31" fillId="26" borderId="24" xfId="0" applyNumberFormat="1" applyFont="1" applyFill="1" applyBorder="1"/>
    <xf numFmtId="4" fontId="31" fillId="26" borderId="35" xfId="0" applyNumberFormat="1" applyFont="1" applyFill="1" applyBorder="1"/>
    <xf numFmtId="4" fontId="31" fillId="26" borderId="36" xfId="0" applyNumberFormat="1" applyFont="1" applyFill="1" applyBorder="1"/>
    <xf numFmtId="4" fontId="31" fillId="26" borderId="0" xfId="0" applyNumberFormat="1" applyFont="1" applyFill="1" applyBorder="1"/>
    <xf numFmtId="4" fontId="31" fillId="26" borderId="37" xfId="0" applyNumberFormat="1" applyFont="1" applyFill="1" applyBorder="1"/>
    <xf numFmtId="4" fontId="29" fillId="26" borderId="38" xfId="0" applyNumberFormat="1" applyFont="1" applyFill="1" applyBorder="1"/>
    <xf numFmtId="4" fontId="29" fillId="26" borderId="39" xfId="0" applyNumberFormat="1" applyFont="1" applyFill="1" applyBorder="1"/>
    <xf numFmtId="4" fontId="29" fillId="26" borderId="40" xfId="0" applyNumberFormat="1" applyFont="1" applyFill="1" applyBorder="1"/>
    <xf numFmtId="4" fontId="29" fillId="26" borderId="34" xfId="0" applyNumberFormat="1" applyFont="1" applyFill="1" applyBorder="1"/>
    <xf numFmtId="4" fontId="30" fillId="26" borderId="24" xfId="0" applyNumberFormat="1" applyFont="1" applyFill="1" applyBorder="1"/>
    <xf numFmtId="4" fontId="29" fillId="26" borderId="24" xfId="0" applyNumberFormat="1" applyFont="1" applyFill="1" applyBorder="1" applyAlignment="1">
      <alignment horizontal="center"/>
    </xf>
    <xf numFmtId="4" fontId="29" fillId="26" borderId="24" xfId="0" applyNumberFormat="1" applyFont="1" applyFill="1" applyBorder="1"/>
    <xf numFmtId="4" fontId="29" fillId="26" borderId="35" xfId="0" applyNumberFormat="1" applyFont="1" applyFill="1" applyBorder="1"/>
    <xf numFmtId="4" fontId="29" fillId="26" borderId="36" xfId="0" applyNumberFormat="1" applyFont="1" applyFill="1" applyBorder="1"/>
    <xf numFmtId="3" fontId="29" fillId="26" borderId="0" xfId="0" applyNumberFormat="1" applyFont="1" applyFill="1" applyBorder="1" applyAlignment="1">
      <alignment horizontal="center"/>
    </xf>
    <xf numFmtId="4" fontId="29" fillId="26" borderId="37" xfId="0" applyNumberFormat="1" applyFont="1" applyFill="1" applyBorder="1" applyAlignment="1">
      <alignment horizontal="center"/>
    </xf>
    <xf numFmtId="0" fontId="28" fillId="0" borderId="21" xfId="0" applyFont="1" applyBorder="1"/>
    <xf numFmtId="9" fontId="28" fillId="0" borderId="0" xfId="36" applyFont="1"/>
    <xf numFmtId="0" fontId="28" fillId="0" borderId="26" xfId="0" applyFont="1" applyBorder="1"/>
    <xf numFmtId="3" fontId="28" fillId="0" borderId="0" xfId="36" applyNumberFormat="1" applyFont="1"/>
    <xf numFmtId="0" fontId="7" fillId="0" borderId="0" xfId="0" applyFont="1"/>
    <xf numFmtId="9" fontId="7" fillId="0" borderId="0" xfId="0" applyNumberFormat="1" applyFont="1"/>
    <xf numFmtId="0" fontId="28" fillId="0" borderId="0" xfId="0" applyFont="1"/>
    <xf numFmtId="9" fontId="28" fillId="0" borderId="0" xfId="0" applyNumberFormat="1" applyFont="1"/>
    <xf numFmtId="0" fontId="7" fillId="0" borderId="41" xfId="0" applyFont="1" applyBorder="1" applyAlignment="1">
      <alignment horizontal="left"/>
    </xf>
    <xf numFmtId="10" fontId="7" fillId="0" borderId="41" xfId="36" applyNumberFormat="1" applyFont="1" applyBorder="1" applyAlignment="1">
      <alignment horizontal="center"/>
    </xf>
    <xf numFmtId="10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164" fontId="7" fillId="0" borderId="41" xfId="0" applyNumberFormat="1" applyFont="1" applyBorder="1" applyAlignment="1">
      <alignment horizontal="center"/>
    </xf>
    <xf numFmtId="0" fontId="7" fillId="0" borderId="42" xfId="0" applyFont="1" applyBorder="1"/>
    <xf numFmtId="10" fontId="7" fillId="0" borderId="4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167" fontId="7" fillId="0" borderId="41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10" fontId="32" fillId="0" borderId="44" xfId="0" applyNumberFormat="1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44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2" fillId="0" borderId="45" xfId="0" applyFont="1" applyBorder="1" applyAlignment="1">
      <alignment horizontal="center" vertical="center"/>
    </xf>
    <xf numFmtId="10" fontId="32" fillId="0" borderId="46" xfId="0" applyNumberFormat="1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32" xfId="0" applyFont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47" xfId="0" applyFont="1" applyBorder="1" applyAlignment="1" applyProtection="1">
      <alignment horizontal="left"/>
      <protection locked="0"/>
    </xf>
    <xf numFmtId="0" fontId="9" fillId="0" borderId="47" xfId="0" applyFont="1" applyBorder="1" applyProtection="1">
      <protection locked="0"/>
    </xf>
    <xf numFmtId="3" fontId="7" fillId="27" borderId="0" xfId="0" applyNumberFormat="1" applyFont="1" applyFill="1"/>
    <xf numFmtId="0" fontId="7" fillId="27" borderId="0" xfId="0" applyFont="1" applyFill="1"/>
    <xf numFmtId="15" fontId="28" fillId="27" borderId="0" xfId="0" applyNumberFormat="1" applyFont="1" applyFill="1"/>
    <xf numFmtId="15" fontId="28" fillId="28" borderId="0" xfId="0" applyNumberFormat="1" applyFont="1" applyFill="1"/>
    <xf numFmtId="3" fontId="28" fillId="27" borderId="0" xfId="0" applyNumberFormat="1" applyFont="1" applyFill="1"/>
    <xf numFmtId="4" fontId="28" fillId="27" borderId="0" xfId="0" applyNumberFormat="1" applyFont="1" applyFill="1"/>
    <xf numFmtId="9" fontId="28" fillId="27" borderId="0" xfId="0" applyNumberFormat="1" applyFont="1" applyFill="1"/>
    <xf numFmtId="0" fontId="28" fillId="27" borderId="0" xfId="0" applyFont="1" applyFill="1"/>
    <xf numFmtId="0" fontId="34" fillId="0" borderId="0" xfId="0" applyFont="1"/>
    <xf numFmtId="0" fontId="28" fillId="0" borderId="0" xfId="0" applyFont="1" applyFill="1"/>
    <xf numFmtId="164" fontId="28" fillId="27" borderId="0" xfId="0" applyNumberFormat="1" applyFont="1" applyFill="1"/>
    <xf numFmtId="4" fontId="28" fillId="28" borderId="0" xfId="0" applyNumberFormat="1" applyFont="1" applyFill="1"/>
    <xf numFmtId="9" fontId="28" fillId="28" borderId="0" xfId="36" applyFont="1" applyFill="1"/>
    <xf numFmtId="9" fontId="28" fillId="0" borderId="0" xfId="36" applyFont="1" applyFill="1"/>
    <xf numFmtId="4" fontId="28" fillId="0" borderId="0" xfId="0" applyNumberFormat="1" applyFont="1"/>
    <xf numFmtId="167" fontId="28" fillId="0" borderId="0" xfId="0" applyNumberFormat="1" applyFont="1"/>
    <xf numFmtId="3" fontId="28" fillId="0" borderId="0" xfId="0" applyNumberFormat="1" applyFont="1" applyFill="1"/>
    <xf numFmtId="3" fontId="28" fillId="28" borderId="0" xfId="0" applyNumberFormat="1" applyFont="1" applyFill="1"/>
    <xf numFmtId="1" fontId="28" fillId="0" borderId="0" xfId="0" applyNumberFormat="1" applyFont="1" applyFill="1"/>
    <xf numFmtId="1" fontId="28" fillId="28" borderId="0" xfId="0" applyNumberFormat="1" applyFont="1" applyFill="1"/>
    <xf numFmtId="14" fontId="28" fillId="28" borderId="0" xfId="0" quotePrefix="1" applyNumberFormat="1" applyFont="1" applyFill="1"/>
    <xf numFmtId="10" fontId="28" fillId="0" borderId="0" xfId="36" applyNumberFormat="1" applyFont="1"/>
    <xf numFmtId="10" fontId="28" fillId="28" borderId="0" xfId="36" applyNumberFormat="1" applyFont="1" applyFill="1"/>
    <xf numFmtId="10" fontId="28" fillId="0" borderId="0" xfId="0" applyNumberFormat="1" applyFont="1"/>
    <xf numFmtId="4" fontId="28" fillId="27" borderId="0" xfId="36" applyNumberFormat="1" applyFont="1" applyFill="1"/>
    <xf numFmtId="1" fontId="28" fillId="27" borderId="0" xfId="36" applyNumberFormat="1" applyFont="1" applyFill="1"/>
    <xf numFmtId="0" fontId="7" fillId="0" borderId="0" xfId="0" applyFont="1" applyAlignment="1">
      <alignment horizontal="center" vertical="center" wrapText="1" shrinkToFit="1"/>
    </xf>
    <xf numFmtId="0" fontId="35" fillId="0" borderId="0" xfId="0" applyFont="1" applyAlignment="1">
      <alignment horizontal="center" vertical="center" wrapText="1" shrinkToFit="1"/>
    </xf>
    <xf numFmtId="3" fontId="7" fillId="0" borderId="0" xfId="36" applyNumberFormat="1" applyFont="1" applyFill="1" applyAlignment="1">
      <alignment horizontal="center"/>
    </xf>
    <xf numFmtId="3" fontId="28" fillId="28" borderId="0" xfId="36" applyNumberFormat="1" applyFont="1" applyFill="1" applyAlignment="1">
      <alignment vertical="justify"/>
    </xf>
    <xf numFmtId="3" fontId="28" fillId="28" borderId="0" xfId="36" applyNumberFormat="1" applyFont="1" applyFill="1" applyAlignment="1">
      <alignment horizontal="center"/>
    </xf>
    <xf numFmtId="0" fontId="35" fillId="0" borderId="0" xfId="0" applyFont="1" applyAlignment="1"/>
    <xf numFmtId="0" fontId="35" fillId="0" borderId="0" xfId="0" applyFont="1" applyAlignment="1">
      <alignment horizontal="center"/>
    </xf>
    <xf numFmtId="3" fontId="28" fillId="0" borderId="0" xfId="36" applyNumberFormat="1" applyFont="1" applyFill="1" applyAlignment="1"/>
    <xf numFmtId="3" fontId="28" fillId="0" borderId="0" xfId="36" applyNumberFormat="1" applyFont="1" applyFill="1" applyAlignment="1">
      <alignment horizontal="center"/>
    </xf>
    <xf numFmtId="0" fontId="7" fillId="0" borderId="0" xfId="0" applyNumberFormat="1" applyFont="1" applyBorder="1"/>
    <xf numFmtId="3" fontId="7" fillId="0" borderId="0" xfId="0" applyNumberFormat="1" applyFont="1" applyBorder="1"/>
    <xf numFmtId="4" fontId="7" fillId="0" borderId="0" xfId="0" applyNumberFormat="1" applyFont="1" applyBorder="1"/>
    <xf numFmtId="9" fontId="7" fillId="0" borderId="0" xfId="0" applyNumberFormat="1" applyFont="1" applyBorder="1"/>
    <xf numFmtId="4" fontId="7" fillId="0" borderId="0" xfId="0" applyNumberFormat="1" applyFont="1" applyAlignment="1">
      <alignment horizontal="right"/>
    </xf>
    <xf numFmtId="9" fontId="28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" fontId="7" fillId="0" borderId="0" xfId="0" applyNumberFormat="1" applyFont="1" applyBorder="1"/>
    <xf numFmtId="15" fontId="7" fillId="0" borderId="0" xfId="0" applyNumberFormat="1" applyFont="1" applyBorder="1"/>
    <xf numFmtId="4" fontId="28" fillId="0" borderId="0" xfId="0" applyNumberFormat="1" applyFont="1" applyAlignment="1">
      <alignment horizontal="right"/>
    </xf>
    <xf numFmtId="1" fontId="37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/>
    </xf>
    <xf numFmtId="0" fontId="28" fillId="0" borderId="0" xfId="0" applyNumberFormat="1" applyFont="1" applyBorder="1"/>
    <xf numFmtId="3" fontId="28" fillId="0" borderId="0" xfId="0" applyNumberFormat="1" applyFont="1" applyBorder="1"/>
    <xf numFmtId="20" fontId="7" fillId="0" borderId="0" xfId="0" applyNumberFormat="1" applyFont="1"/>
    <xf numFmtId="4" fontId="28" fillId="0" borderId="0" xfId="0" applyNumberFormat="1" applyFont="1" applyBorder="1"/>
    <xf numFmtId="9" fontId="28" fillId="0" borderId="0" xfId="0" applyNumberFormat="1" applyFont="1" applyBorder="1"/>
    <xf numFmtId="0" fontId="37" fillId="0" borderId="0" xfId="0" applyFont="1"/>
    <xf numFmtId="4" fontId="7" fillId="0" borderId="0" xfId="0" applyNumberFormat="1" applyFont="1"/>
    <xf numFmtId="0" fontId="36" fillId="0" borderId="0" xfId="0" applyFont="1"/>
    <xf numFmtId="9" fontId="28" fillId="0" borderId="48" xfId="0" applyNumberFormat="1" applyFont="1" applyBorder="1"/>
    <xf numFmtId="0" fontId="31" fillId="27" borderId="0" xfId="0" applyNumberFormat="1" applyFont="1" applyFill="1" applyBorder="1"/>
    <xf numFmtId="3" fontId="31" fillId="26" borderId="0" xfId="0" applyNumberFormat="1" applyFont="1" applyFill="1"/>
    <xf numFmtId="0" fontId="29" fillId="28" borderId="0" xfId="0" applyNumberFormat="1" applyFont="1" applyFill="1" applyBorder="1"/>
    <xf numFmtId="4" fontId="28" fillId="27" borderId="0" xfId="0" applyNumberFormat="1" applyFont="1" applyFill="1" applyBorder="1"/>
    <xf numFmtId="0" fontId="38" fillId="0" borderId="0" xfId="0" applyNumberFormat="1" applyFont="1" applyFill="1" applyBorder="1"/>
    <xf numFmtId="3" fontId="38" fillId="0" borderId="0" xfId="0" applyNumberFormat="1" applyFont="1" applyFill="1"/>
    <xf numFmtId="4" fontId="39" fillId="0" borderId="0" xfId="0" applyNumberFormat="1" applyFont="1" applyFill="1" applyBorder="1"/>
    <xf numFmtId="3" fontId="39" fillId="0" borderId="0" xfId="0" applyNumberFormat="1" applyFont="1" applyFill="1" applyBorder="1"/>
    <xf numFmtId="4" fontId="39" fillId="0" borderId="0" xfId="0" applyNumberFormat="1" applyFont="1" applyFill="1" applyAlignment="1">
      <alignment horizontal="right"/>
    </xf>
    <xf numFmtId="9" fontId="39" fillId="0" borderId="0" xfId="0" applyNumberFormat="1" applyFont="1" applyFill="1"/>
    <xf numFmtId="0" fontId="39" fillId="0" borderId="0" xfId="0" applyFont="1" applyFill="1"/>
    <xf numFmtId="1" fontId="29" fillId="0" borderId="0" xfId="0" applyNumberFormat="1" applyFont="1" applyBorder="1"/>
    <xf numFmtId="0" fontId="29" fillId="0" borderId="0" xfId="0" applyNumberFormat="1" applyFont="1" applyBorder="1"/>
    <xf numFmtId="0" fontId="31" fillId="0" borderId="0" xfId="0" applyFont="1"/>
    <xf numFmtId="4" fontId="28" fillId="0" borderId="0" xfId="0" applyNumberFormat="1" applyFont="1" applyFill="1" applyBorder="1"/>
    <xf numFmtId="4" fontId="39" fillId="0" borderId="0" xfId="0" applyNumberFormat="1" applyFont="1" applyFill="1"/>
    <xf numFmtId="3" fontId="31" fillId="28" borderId="0" xfId="0" applyNumberFormat="1" applyFont="1" applyFill="1"/>
    <xf numFmtId="0" fontId="40" fillId="0" borderId="0" xfId="0" applyNumberFormat="1" applyFont="1" applyBorder="1"/>
    <xf numFmtId="0" fontId="34" fillId="0" borderId="0" xfId="0" applyNumberFormat="1" applyFont="1"/>
    <xf numFmtId="9" fontId="31" fillId="0" borderId="0" xfId="0" applyNumberFormat="1" applyFont="1" applyBorder="1"/>
    <xf numFmtId="9" fontId="31" fillId="0" borderId="0" xfId="0" applyNumberFormat="1" applyFont="1" applyFill="1" applyBorder="1"/>
    <xf numFmtId="0" fontId="29" fillId="0" borderId="0" xfId="0" applyNumberFormat="1" applyFont="1"/>
    <xf numFmtId="9" fontId="41" fillId="0" borderId="0" xfId="0" applyNumberFormat="1" applyFont="1"/>
    <xf numFmtId="0" fontId="7" fillId="0" borderId="0" xfId="0" applyNumberFormat="1" applyFont="1"/>
    <xf numFmtId="4" fontId="7" fillId="0" borderId="0" xfId="0" applyNumberFormat="1" applyFont="1" applyFill="1" applyBorder="1"/>
    <xf numFmtId="4" fontId="35" fillId="0" borderId="0" xfId="0" applyNumberFormat="1" applyFont="1"/>
    <xf numFmtId="9" fontId="7" fillId="0" borderId="0" xfId="36" applyFont="1"/>
    <xf numFmtId="9" fontId="7" fillId="0" borderId="0" xfId="36" applyFont="1" applyBorder="1"/>
    <xf numFmtId="0" fontId="42" fillId="0" borderId="0" xfId="0" applyNumberFormat="1" applyFont="1"/>
    <xf numFmtId="3" fontId="28" fillId="0" borderId="0" xfId="0" applyNumberFormat="1" applyFont="1"/>
    <xf numFmtId="3" fontId="7" fillId="0" borderId="0" xfId="0" applyNumberFormat="1" applyFont="1"/>
    <xf numFmtId="0" fontId="7" fillId="0" borderId="49" xfId="0" applyFont="1" applyBorder="1" applyAlignment="1">
      <alignment horizontal="justify" vertical="top" wrapText="1"/>
    </xf>
    <xf numFmtId="3" fontId="28" fillId="0" borderId="50" xfId="0" applyNumberFormat="1" applyFont="1" applyBorder="1" applyAlignment="1">
      <alignment vertical="top"/>
    </xf>
    <xf numFmtId="0" fontId="7" fillId="0" borderId="50" xfId="0" applyFont="1" applyBorder="1" applyAlignment="1">
      <alignment horizontal="justify" wrapText="1"/>
    </xf>
    <xf numFmtId="3" fontId="28" fillId="0" borderId="50" xfId="0" applyNumberFormat="1" applyFont="1" applyBorder="1" applyAlignment="1"/>
    <xf numFmtId="9" fontId="7" fillId="0" borderId="50" xfId="0" applyNumberFormat="1" applyFont="1" applyBorder="1" applyAlignment="1">
      <alignment horizontal="justify" wrapText="1"/>
    </xf>
    <xf numFmtId="0" fontId="7" fillId="0" borderId="50" xfId="0" applyFont="1" applyBorder="1" applyAlignment="1">
      <alignment horizontal="justify" vertical="top" wrapText="1"/>
    </xf>
    <xf numFmtId="0" fontId="7" fillId="0" borderId="50" xfId="0" applyFont="1" applyBorder="1" applyAlignment="1">
      <alignment vertical="top"/>
    </xf>
    <xf numFmtId="3" fontId="28" fillId="0" borderId="50" xfId="0" applyNumberFormat="1" applyFont="1" applyFill="1" applyBorder="1" applyAlignment="1">
      <alignment vertical="top"/>
    </xf>
    <xf numFmtId="0" fontId="7" fillId="0" borderId="51" xfId="0" applyFont="1" applyBorder="1" applyAlignment="1">
      <alignment horizontal="justify" wrapText="1"/>
    </xf>
    <xf numFmtId="0" fontId="7" fillId="0" borderId="0" xfId="0" applyFont="1" applyAlignment="1">
      <alignment horizontal="justify" wrapText="1"/>
    </xf>
    <xf numFmtId="0" fontId="28" fillId="0" borderId="48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7" fillId="0" borderId="0" xfId="0" applyFont="1" applyBorder="1" applyAlignment="1">
      <alignment horizontal="justify" wrapText="1"/>
    </xf>
    <xf numFmtId="0" fontId="28" fillId="0" borderId="0" xfId="0" applyFont="1" applyBorder="1" applyAlignment="1">
      <alignment vertical="top"/>
    </xf>
    <xf numFmtId="9" fontId="7" fillId="0" borderId="0" xfId="0" applyNumberFormat="1" applyFont="1" applyBorder="1" applyAlignment="1">
      <alignment horizontal="justify" wrapText="1"/>
    </xf>
    <xf numFmtId="0" fontId="7" fillId="0" borderId="0" xfId="0" applyFont="1" applyBorder="1" applyAlignment="1">
      <alignment horizontal="justify" vertical="top" wrapText="1"/>
    </xf>
    <xf numFmtId="15" fontId="28" fillId="0" borderId="0" xfId="0" applyNumberFormat="1" applyFont="1" applyBorder="1"/>
    <xf numFmtId="15" fontId="28" fillId="0" borderId="52" xfId="0" applyNumberFormat="1" applyFont="1" applyBorder="1"/>
    <xf numFmtId="0" fontId="7" fillId="0" borderId="53" xfId="0" applyFont="1" applyBorder="1" applyAlignment="1">
      <alignment vertical="top"/>
    </xf>
    <xf numFmtId="15" fontId="28" fillId="0" borderId="54" xfId="0" applyNumberFormat="1" applyFont="1" applyBorder="1" applyAlignment="1">
      <alignment horizontal="justify" wrapText="1"/>
    </xf>
    <xf numFmtId="0" fontId="7" fillId="0" borderId="54" xfId="0" applyFont="1" applyBorder="1" applyAlignment="1">
      <alignment vertical="top"/>
    </xf>
    <xf numFmtId="166" fontId="28" fillId="0" borderId="54" xfId="0" applyNumberFormat="1" applyFont="1" applyBorder="1" applyAlignment="1">
      <alignment vertical="top"/>
    </xf>
    <xf numFmtId="0" fontId="28" fillId="0" borderId="54" xfId="0" applyFont="1" applyBorder="1"/>
    <xf numFmtId="15" fontId="28" fillId="0" borderId="54" xfId="0" applyNumberFormat="1" applyFont="1" applyBorder="1"/>
    <xf numFmtId="15" fontId="28" fillId="0" borderId="55" xfId="0" applyNumberFormat="1" applyFont="1" applyBorder="1"/>
    <xf numFmtId="0" fontId="7" fillId="0" borderId="49" xfId="0" applyFont="1" applyBorder="1" applyAlignment="1">
      <alignment vertical="top"/>
    </xf>
    <xf numFmtId="3" fontId="7" fillId="0" borderId="50" xfId="0" applyNumberFormat="1" applyFont="1" applyBorder="1" applyAlignment="1">
      <alignment vertical="top"/>
    </xf>
    <xf numFmtId="3" fontId="7" fillId="0" borderId="51" xfId="0" applyNumberFormat="1" applyFont="1" applyBorder="1" applyAlignment="1">
      <alignment vertical="top"/>
    </xf>
    <xf numFmtId="15" fontId="28" fillId="0" borderId="49" xfId="0" applyNumberFormat="1" applyFont="1" applyBorder="1"/>
    <xf numFmtId="15" fontId="28" fillId="0" borderId="50" xfId="0" applyNumberFormat="1" applyFont="1" applyBorder="1"/>
    <xf numFmtId="0" fontId="28" fillId="0" borderId="48" xfId="0" applyFont="1" applyBorder="1" applyAlignment="1">
      <alignment vertical="top"/>
    </xf>
    <xf numFmtId="4" fontId="28" fillId="0" borderId="0" xfId="0" applyNumberFormat="1" applyFont="1" applyBorder="1" applyAlignment="1">
      <alignment vertical="top"/>
    </xf>
    <xf numFmtId="9" fontId="28" fillId="0" borderId="52" xfId="36" applyFont="1" applyBorder="1" applyAlignment="1">
      <alignment vertical="top"/>
    </xf>
    <xf numFmtId="15" fontId="28" fillId="0" borderId="48" xfId="0" applyNumberFormat="1" applyFont="1" applyBorder="1"/>
    <xf numFmtId="0" fontId="7" fillId="0" borderId="48" xfId="0" applyFont="1" applyBorder="1" applyAlignment="1">
      <alignment vertical="top"/>
    </xf>
    <xf numFmtId="9" fontId="7" fillId="0" borderId="52" xfId="36" applyFont="1" applyBorder="1" applyAlignment="1">
      <alignment vertical="top"/>
    </xf>
    <xf numFmtId="15" fontId="7" fillId="0" borderId="48" xfId="0" applyNumberFormat="1" applyFont="1" applyBorder="1"/>
    <xf numFmtId="9" fontId="7" fillId="0" borderId="55" xfId="36" applyFont="1" applyBorder="1" applyAlignment="1">
      <alignment vertical="top"/>
    </xf>
    <xf numFmtId="15" fontId="7" fillId="0" borderId="53" xfId="0" applyNumberFormat="1" applyFont="1" applyBorder="1"/>
    <xf numFmtId="15" fontId="7" fillId="0" borderId="54" xfId="0" applyNumberFormat="1" applyFont="1" applyBorder="1"/>
    <xf numFmtId="1" fontId="7" fillId="0" borderId="49" xfId="0" applyNumberFormat="1" applyFont="1" applyBorder="1"/>
    <xf numFmtId="1" fontId="7" fillId="0" borderId="50" xfId="0" applyNumberFormat="1" applyFont="1" applyBorder="1"/>
    <xf numFmtId="0" fontId="28" fillId="0" borderId="51" xfId="0" applyFont="1" applyBorder="1" applyAlignment="1">
      <alignment vertical="top"/>
    </xf>
    <xf numFmtId="15" fontId="7" fillId="0" borderId="49" xfId="0" applyNumberFormat="1" applyFont="1" applyBorder="1"/>
    <xf numFmtId="0" fontId="28" fillId="0" borderId="0" xfId="0" applyFont="1" applyAlignment="1">
      <alignment vertical="top"/>
    </xf>
    <xf numFmtId="1" fontId="28" fillId="0" borderId="48" xfId="0" applyNumberFormat="1" applyFont="1" applyBorder="1"/>
    <xf numFmtId="1" fontId="28" fillId="0" borderId="0" xfId="0" applyNumberFormat="1" applyFont="1" applyBorder="1"/>
    <xf numFmtId="165" fontId="28" fillId="0" borderId="52" xfId="0" applyNumberFormat="1" applyFont="1" applyBorder="1" applyAlignment="1">
      <alignment vertical="top"/>
    </xf>
    <xf numFmtId="4" fontId="28" fillId="0" borderId="48" xfId="0" applyNumberFormat="1" applyFont="1" applyBorder="1"/>
    <xf numFmtId="9" fontId="28" fillId="0" borderId="52" xfId="0" applyNumberFormat="1" applyFont="1" applyBorder="1"/>
    <xf numFmtId="1" fontId="7" fillId="0" borderId="48" xfId="0" applyNumberFormat="1" applyFont="1" applyBorder="1"/>
    <xf numFmtId="165" fontId="7" fillId="0" borderId="52" xfId="0" applyNumberFormat="1" applyFont="1" applyBorder="1" applyAlignment="1">
      <alignment vertical="top"/>
    </xf>
    <xf numFmtId="4" fontId="7" fillId="0" borderId="48" xfId="0" applyNumberFormat="1" applyFont="1" applyBorder="1" applyAlignment="1">
      <alignment vertical="top"/>
    </xf>
    <xf numFmtId="0" fontId="7" fillId="0" borderId="52" xfId="0" applyFont="1" applyBorder="1" applyAlignment="1">
      <alignment vertical="top"/>
    </xf>
    <xf numFmtId="0" fontId="7" fillId="0" borderId="0" xfId="0" applyFont="1" applyAlignment="1">
      <alignment vertical="top"/>
    </xf>
    <xf numFmtId="1" fontId="7" fillId="0" borderId="53" xfId="0" applyNumberFormat="1" applyFont="1" applyBorder="1"/>
    <xf numFmtId="1" fontId="7" fillId="0" borderId="54" xfId="0" applyNumberFormat="1" applyFont="1" applyBorder="1"/>
    <xf numFmtId="4" fontId="7" fillId="0" borderId="54" xfId="0" applyNumberFormat="1" applyFont="1" applyBorder="1"/>
    <xf numFmtId="165" fontId="7" fillId="0" borderId="55" xfId="0" applyNumberFormat="1" applyFont="1" applyBorder="1" applyAlignment="1">
      <alignment vertical="top"/>
    </xf>
    <xf numFmtId="4" fontId="7" fillId="0" borderId="53" xfId="0" applyNumberFormat="1" applyFont="1" applyBorder="1" applyAlignment="1">
      <alignment vertical="top"/>
    </xf>
    <xf numFmtId="0" fontId="7" fillId="0" borderId="55" xfId="0" applyFont="1" applyBorder="1" applyAlignment="1">
      <alignment vertical="top"/>
    </xf>
    <xf numFmtId="1" fontId="7" fillId="0" borderId="36" xfId="0" applyNumberFormat="1" applyFont="1" applyBorder="1"/>
    <xf numFmtId="0" fontId="7" fillId="0" borderId="51" xfId="0" applyFont="1" applyBorder="1" applyAlignment="1">
      <alignment vertical="top"/>
    </xf>
    <xf numFmtId="1" fontId="28" fillId="0" borderId="36" xfId="0" applyNumberFormat="1" applyFont="1" applyBorder="1"/>
    <xf numFmtId="1" fontId="28" fillId="0" borderId="0" xfId="0" applyNumberFormat="1" applyFont="1" applyBorder="1" applyAlignment="1">
      <alignment horizontal="center"/>
    </xf>
    <xf numFmtId="9" fontId="28" fillId="0" borderId="36" xfId="0" applyNumberFormat="1" applyFont="1" applyBorder="1"/>
    <xf numFmtId="9" fontId="28" fillId="0" borderId="55" xfId="36" applyFont="1" applyBorder="1" applyAlignment="1">
      <alignment vertical="top"/>
    </xf>
    <xf numFmtId="9" fontId="7" fillId="0" borderId="49" xfId="0" applyNumberFormat="1" applyFont="1" applyBorder="1"/>
    <xf numFmtId="9" fontId="28" fillId="0" borderId="50" xfId="0" applyNumberFormat="1" applyFont="1" applyBorder="1"/>
    <xf numFmtId="0" fontId="28" fillId="0" borderId="50" xfId="0" applyFont="1" applyBorder="1" applyAlignment="1">
      <alignment vertical="top"/>
    </xf>
    <xf numFmtId="9" fontId="28" fillId="0" borderId="51" xfId="36" applyFont="1" applyFill="1" applyBorder="1" applyAlignment="1">
      <alignment vertical="top"/>
    </xf>
    <xf numFmtId="9" fontId="28" fillId="0" borderId="54" xfId="0" applyNumberFormat="1" applyFont="1" applyBorder="1"/>
    <xf numFmtId="9" fontId="28" fillId="0" borderId="54" xfId="36" applyNumberFormat="1" applyFont="1" applyBorder="1"/>
    <xf numFmtId="3" fontId="28" fillId="0" borderId="54" xfId="0" applyNumberFormat="1" applyFont="1" applyBorder="1" applyAlignment="1">
      <alignment vertical="top"/>
    </xf>
    <xf numFmtId="0" fontId="28" fillId="0" borderId="54" xfId="0" applyFont="1" applyBorder="1" applyAlignment="1">
      <alignment vertical="top"/>
    </xf>
    <xf numFmtId="9" fontId="28" fillId="0" borderId="55" xfId="36" applyFont="1" applyFill="1" applyBorder="1" applyAlignment="1">
      <alignment vertical="top"/>
    </xf>
    <xf numFmtId="0" fontId="7" fillId="0" borderId="49" xfId="0" applyFont="1" applyBorder="1"/>
    <xf numFmtId="0" fontId="7" fillId="0" borderId="50" xfId="0" applyFont="1" applyBorder="1"/>
    <xf numFmtId="9" fontId="7" fillId="0" borderId="51" xfId="0" applyNumberFormat="1" applyFont="1" applyBorder="1"/>
    <xf numFmtId="9" fontId="28" fillId="0" borderId="0" xfId="36" applyFont="1" applyBorder="1"/>
    <xf numFmtId="9" fontId="28" fillId="0" borderId="0" xfId="36" applyFont="1" applyBorder="1" applyAlignment="1">
      <alignment vertical="top"/>
    </xf>
    <xf numFmtId="0" fontId="36" fillId="0" borderId="53" xfId="0" applyFont="1" applyBorder="1" applyAlignment="1">
      <alignment vertical="top"/>
    </xf>
    <xf numFmtId="3" fontId="28" fillId="0" borderId="55" xfId="0" applyNumberFormat="1" applyFont="1" applyBorder="1"/>
    <xf numFmtId="0" fontId="7" fillId="0" borderId="53" xfId="0" applyFont="1" applyBorder="1"/>
    <xf numFmtId="9" fontId="7" fillId="0" borderId="54" xfId="36" applyFont="1" applyBorder="1"/>
    <xf numFmtId="165" fontId="7" fillId="0" borderId="52" xfId="36" applyNumberFormat="1" applyFont="1" applyBorder="1"/>
    <xf numFmtId="0" fontId="28" fillId="0" borderId="51" xfId="0" applyFont="1" applyBorder="1"/>
    <xf numFmtId="3" fontId="28" fillId="0" borderId="51" xfId="0" applyNumberFormat="1" applyFont="1" applyFill="1" applyBorder="1" applyAlignment="1">
      <alignment vertical="top"/>
    </xf>
    <xf numFmtId="0" fontId="7" fillId="0" borderId="48" xfId="0" applyFont="1" applyBorder="1"/>
    <xf numFmtId="3" fontId="7" fillId="28" borderId="52" xfId="0" applyNumberFormat="1" applyFont="1" applyFill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4" fontId="28" fillId="0" borderId="0" xfId="0" applyNumberFormat="1" applyFont="1" applyBorder="1" applyAlignment="1">
      <alignment horizontal="center"/>
    </xf>
    <xf numFmtId="0" fontId="28" fillId="0" borderId="48" xfId="0" applyFont="1" applyBorder="1"/>
    <xf numFmtId="3" fontId="28" fillId="0" borderId="52" xfId="0" applyNumberFormat="1" applyFont="1" applyFill="1" applyBorder="1" applyAlignment="1">
      <alignment vertical="top"/>
    </xf>
    <xf numFmtId="9" fontId="28" fillId="0" borderId="52" xfId="36" applyNumberFormat="1" applyFont="1" applyBorder="1" applyAlignment="1">
      <alignment horizontal="center"/>
    </xf>
    <xf numFmtId="9" fontId="28" fillId="0" borderId="48" xfId="36" applyNumberFormat="1" applyFont="1" applyBorder="1" applyAlignment="1">
      <alignment horizontal="center"/>
    </xf>
    <xf numFmtId="9" fontId="28" fillId="0" borderId="0" xfId="36" applyNumberFormat="1" applyFont="1" applyBorder="1" applyAlignment="1">
      <alignment horizontal="center"/>
    </xf>
    <xf numFmtId="0" fontId="28" fillId="0" borderId="53" xfId="0" applyFont="1" applyBorder="1"/>
    <xf numFmtId="3" fontId="28" fillId="0" borderId="55" xfId="0" applyNumberFormat="1" applyFont="1" applyFill="1" applyBorder="1" applyAlignment="1">
      <alignment vertical="top"/>
    </xf>
    <xf numFmtId="165" fontId="28" fillId="0" borderId="0" xfId="36" applyNumberFormat="1" applyFont="1" applyBorder="1" applyAlignment="1">
      <alignment horizontal="center"/>
    </xf>
    <xf numFmtId="0" fontId="28" fillId="0" borderId="0" xfId="0" applyFont="1" applyBorder="1"/>
    <xf numFmtId="9" fontId="28" fillId="0" borderId="48" xfId="36" applyNumberFormat="1" applyFont="1" applyBorder="1" applyAlignment="1">
      <alignment horizontal="center" vertical="top"/>
    </xf>
    <xf numFmtId="9" fontId="28" fillId="0" borderId="0" xfId="36" applyNumberFormat="1" applyFont="1" applyBorder="1" applyAlignment="1">
      <alignment horizontal="center" vertical="top"/>
    </xf>
    <xf numFmtId="9" fontId="28" fillId="0" borderId="52" xfId="36" applyNumberFormat="1" applyFont="1" applyBorder="1" applyAlignment="1">
      <alignment horizontal="center" vertical="top"/>
    </xf>
    <xf numFmtId="9" fontId="28" fillId="0" borderId="52" xfId="36" applyFont="1" applyBorder="1" applyAlignment="1">
      <alignment horizontal="center" vertical="top"/>
    </xf>
    <xf numFmtId="165" fontId="28" fillId="0" borderId="56" xfId="36" applyNumberFormat="1" applyFont="1" applyBorder="1" applyAlignment="1">
      <alignment horizontal="center" vertical="top"/>
    </xf>
    <xf numFmtId="9" fontId="28" fillId="0" borderId="53" xfId="36" applyNumberFormat="1" applyFont="1" applyBorder="1" applyAlignment="1">
      <alignment horizontal="center"/>
    </xf>
    <xf numFmtId="9" fontId="28" fillId="0" borderId="54" xfId="36" applyNumberFormat="1" applyFont="1" applyBorder="1" applyAlignment="1">
      <alignment horizontal="center"/>
    </xf>
    <xf numFmtId="9" fontId="28" fillId="0" borderId="55" xfId="36" applyNumberFormat="1" applyFont="1" applyBorder="1" applyAlignment="1">
      <alignment horizontal="center"/>
    </xf>
    <xf numFmtId="9" fontId="7" fillId="0" borderId="51" xfId="36" applyNumberFormat="1" applyFont="1" applyBorder="1" applyAlignment="1">
      <alignment horizontal="center"/>
    </xf>
    <xf numFmtId="9" fontId="28" fillId="0" borderId="50" xfId="0" applyNumberFormat="1" applyFont="1" applyBorder="1" applyAlignment="1">
      <alignment horizontal="center"/>
    </xf>
    <xf numFmtId="9" fontId="28" fillId="0" borderId="51" xfId="0" applyNumberFormat="1" applyFont="1" applyBorder="1" applyAlignment="1">
      <alignment horizontal="center"/>
    </xf>
    <xf numFmtId="0" fontId="7" fillId="0" borderId="57" xfId="0" applyFont="1" applyBorder="1" applyAlignment="1">
      <alignment horizontal="justify" vertical="top" wrapText="1"/>
    </xf>
    <xf numFmtId="9" fontId="7" fillId="0" borderId="52" xfId="36" applyNumberFormat="1" applyFont="1" applyBorder="1" applyAlignment="1">
      <alignment horizontal="center"/>
    </xf>
    <xf numFmtId="15" fontId="28" fillId="0" borderId="56" xfId="0" applyNumberFormat="1" applyFont="1" applyBorder="1"/>
    <xf numFmtId="9" fontId="7" fillId="0" borderId="55" xfId="0" applyNumberFormat="1" applyFont="1" applyBorder="1" applyAlignment="1">
      <alignment horizontal="center"/>
    </xf>
    <xf numFmtId="9" fontId="28" fillId="0" borderId="54" xfId="0" applyNumberFormat="1" applyFont="1" applyBorder="1" applyAlignment="1">
      <alignment horizontal="center"/>
    </xf>
    <xf numFmtId="9" fontId="28" fillId="0" borderId="55" xfId="0" applyNumberFormat="1" applyFont="1" applyBorder="1" applyAlignment="1">
      <alignment horizontal="center"/>
    </xf>
    <xf numFmtId="9" fontId="28" fillId="0" borderId="48" xfId="36" applyFont="1" applyBorder="1"/>
    <xf numFmtId="0" fontId="28" fillId="0" borderId="55" xfId="0" applyFont="1" applyBorder="1" applyAlignment="1">
      <alignment vertical="top"/>
    </xf>
    <xf numFmtId="165" fontId="7" fillId="0" borderId="51" xfId="36" applyNumberFormat="1" applyFont="1" applyBorder="1" applyAlignment="1">
      <alignment horizontal="center"/>
    </xf>
    <xf numFmtId="165" fontId="28" fillId="0" borderId="49" xfId="0" applyNumberFormat="1" applyFont="1" applyBorder="1" applyAlignment="1">
      <alignment horizontal="center"/>
    </xf>
    <xf numFmtId="165" fontId="28" fillId="0" borderId="50" xfId="0" applyNumberFormat="1" applyFont="1" applyBorder="1" applyAlignment="1">
      <alignment horizontal="center"/>
    </xf>
    <xf numFmtId="165" fontId="28" fillId="0" borderId="51" xfId="0" applyNumberFormat="1" applyFont="1" applyBorder="1" applyAlignment="1">
      <alignment horizontal="center"/>
    </xf>
    <xf numFmtId="0" fontId="7" fillId="0" borderId="58" xfId="0" applyFont="1" applyBorder="1"/>
    <xf numFmtId="165" fontId="7" fillId="0" borderId="52" xfId="36" applyNumberFormat="1" applyFont="1" applyBorder="1" applyAlignment="1">
      <alignment horizontal="center"/>
    </xf>
    <xf numFmtId="165" fontId="28" fillId="0" borderId="48" xfId="0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center"/>
    </xf>
    <xf numFmtId="165" fontId="28" fillId="0" borderId="52" xfId="0" applyNumberFormat="1" applyFont="1" applyBorder="1" applyAlignment="1">
      <alignment horizontal="center"/>
    </xf>
    <xf numFmtId="15" fontId="28" fillId="0" borderId="59" xfId="0" applyNumberFormat="1" applyFont="1" applyBorder="1"/>
    <xf numFmtId="0" fontId="0" fillId="0" borderId="48" xfId="0" applyBorder="1"/>
    <xf numFmtId="165" fontId="7" fillId="0" borderId="55" xfId="36" applyNumberFormat="1" applyFont="1" applyBorder="1" applyAlignment="1">
      <alignment horizontal="center"/>
    </xf>
    <xf numFmtId="165" fontId="28" fillId="0" borderId="53" xfId="0" applyNumberFormat="1" applyFont="1" applyBorder="1" applyAlignment="1">
      <alignment horizontal="center"/>
    </xf>
    <xf numFmtId="165" fontId="28" fillId="0" borderId="54" xfId="0" applyNumberFormat="1" applyFont="1" applyBorder="1" applyAlignment="1">
      <alignment horizontal="center"/>
    </xf>
    <xf numFmtId="165" fontId="28" fillId="0" borderId="55" xfId="0" applyNumberFormat="1" applyFont="1" applyBorder="1" applyAlignment="1">
      <alignment horizontal="center"/>
    </xf>
    <xf numFmtId="9" fontId="28" fillId="0" borderId="0" xfId="0" applyNumberFormat="1" applyFont="1" applyBorder="1" applyAlignment="1">
      <alignment horizontal="center"/>
    </xf>
    <xf numFmtId="0" fontId="7" fillId="0" borderId="0" xfId="0" applyFont="1" applyBorder="1"/>
    <xf numFmtId="9" fontId="7" fillId="0" borderId="49" xfId="36" applyNumberFormat="1" applyFont="1" applyBorder="1" applyAlignment="1">
      <alignment horizontal="center"/>
    </xf>
    <xf numFmtId="9" fontId="7" fillId="0" borderId="50" xfId="36" applyNumberFormat="1" applyFont="1" applyBorder="1" applyAlignment="1">
      <alignment horizontal="center"/>
    </xf>
    <xf numFmtId="165" fontId="7" fillId="0" borderId="53" xfId="0" applyNumberFormat="1" applyFont="1" applyBorder="1" applyAlignment="1">
      <alignment horizontal="center"/>
    </xf>
    <xf numFmtId="165" fontId="7" fillId="0" borderId="60" xfId="36" applyNumberFormat="1" applyFont="1" applyBorder="1" applyAlignment="1">
      <alignment horizontal="center"/>
    </xf>
    <xf numFmtId="165" fontId="28" fillId="0" borderId="61" xfId="0" applyNumberFormat="1" applyFont="1" applyBorder="1" applyAlignment="1">
      <alignment horizontal="center"/>
    </xf>
    <xf numFmtId="0" fontId="28" fillId="0" borderId="61" xfId="0" applyFont="1" applyBorder="1"/>
    <xf numFmtId="9" fontId="7" fillId="0" borderId="50" xfId="36" applyNumberFormat="1" applyFont="1" applyBorder="1" applyAlignment="1">
      <alignment horizontal="right"/>
    </xf>
    <xf numFmtId="0" fontId="7" fillId="0" borderId="50" xfId="0" applyFont="1" applyBorder="1" applyAlignment="1">
      <alignment horizontal="right"/>
    </xf>
    <xf numFmtId="9" fontId="7" fillId="0" borderId="50" xfId="0" applyNumberFormat="1" applyFont="1" applyBorder="1" applyAlignment="1">
      <alignment horizontal="left"/>
    </xf>
    <xf numFmtId="3" fontId="7" fillId="0" borderId="51" xfId="0" applyNumberFormat="1" applyFont="1" applyBorder="1" applyAlignment="1">
      <alignment horizontal="right"/>
    </xf>
    <xf numFmtId="4" fontId="28" fillId="0" borderId="49" xfId="0" applyNumberFormat="1" applyFont="1" applyBorder="1"/>
    <xf numFmtId="3" fontId="28" fillId="0" borderId="48" xfId="0" applyNumberFormat="1" applyFont="1" applyBorder="1"/>
    <xf numFmtId="165" fontId="28" fillId="0" borderId="0" xfId="0" applyNumberFormat="1" applyFont="1" applyBorder="1"/>
    <xf numFmtId="4" fontId="28" fillId="0" borderId="0" xfId="36" applyNumberFormat="1" applyFont="1" applyBorder="1"/>
    <xf numFmtId="4" fontId="28" fillId="0" borderId="52" xfId="0" applyNumberFormat="1" applyFont="1" applyBorder="1"/>
    <xf numFmtId="0" fontId="28" fillId="0" borderId="52" xfId="0" applyFont="1" applyBorder="1"/>
    <xf numFmtId="0" fontId="28" fillId="0" borderId="55" xfId="0" applyFont="1" applyBorder="1"/>
    <xf numFmtId="3" fontId="7" fillId="0" borderId="53" xfId="0" applyNumberFormat="1" applyFont="1" applyBorder="1"/>
    <xf numFmtId="165" fontId="7" fillId="0" borderId="54" xfId="36" applyNumberFormat="1" applyFont="1" applyBorder="1"/>
    <xf numFmtId="4" fontId="7" fillId="0" borderId="54" xfId="36" applyNumberFormat="1" applyFont="1" applyBorder="1"/>
    <xf numFmtId="4" fontId="7" fillId="0" borderId="55" xfId="36" applyNumberFormat="1" applyFont="1" applyBorder="1"/>
    <xf numFmtId="4" fontId="28" fillId="0" borderId="53" xfId="36" applyNumberFormat="1" applyFont="1" applyBorder="1"/>
    <xf numFmtId="3" fontId="7" fillId="0" borderId="49" xfId="0" applyNumberFormat="1" applyFont="1" applyBorder="1"/>
    <xf numFmtId="4" fontId="7" fillId="0" borderId="50" xfId="0" applyNumberFormat="1" applyFont="1" applyBorder="1" applyAlignment="1">
      <alignment horizontal="right"/>
    </xf>
    <xf numFmtId="165" fontId="7" fillId="0" borderId="50" xfId="0" applyNumberFormat="1" applyFont="1" applyBorder="1"/>
    <xf numFmtId="4" fontId="7" fillId="0" borderId="51" xfId="0" applyNumberFormat="1" applyFont="1" applyBorder="1"/>
    <xf numFmtId="15" fontId="7" fillId="0" borderId="55" xfId="0" applyNumberFormat="1" applyFont="1" applyFill="1" applyBorder="1"/>
    <xf numFmtId="165" fontId="7" fillId="0" borderId="54" xfId="0" applyNumberFormat="1" applyFont="1" applyBorder="1"/>
    <xf numFmtId="4" fontId="7" fillId="0" borderId="55" xfId="0" applyNumberFormat="1" applyFont="1" applyBorder="1"/>
    <xf numFmtId="15" fontId="28" fillId="0" borderId="51" xfId="0" applyNumberFormat="1" applyFont="1" applyBorder="1"/>
    <xf numFmtId="165" fontId="7" fillId="0" borderId="50" xfId="36" applyNumberFormat="1" applyFont="1" applyBorder="1" applyAlignment="1">
      <alignment horizontal="right"/>
    </xf>
    <xf numFmtId="3" fontId="28" fillId="0" borderId="48" xfId="36" applyNumberFormat="1" applyFont="1" applyBorder="1"/>
    <xf numFmtId="165" fontId="7" fillId="0" borderId="0" xfId="0" applyNumberFormat="1" applyFont="1" applyBorder="1"/>
    <xf numFmtId="4" fontId="7" fillId="0" borderId="52" xfId="0" applyNumberFormat="1" applyFont="1" applyBorder="1"/>
    <xf numFmtId="0" fontId="43" fillId="0" borderId="48" xfId="0" applyFont="1" applyFill="1" applyBorder="1" applyAlignment="1">
      <alignment vertical="top"/>
    </xf>
    <xf numFmtId="3" fontId="7" fillId="0" borderId="48" xfId="0" applyNumberFormat="1" applyFont="1" applyBorder="1"/>
    <xf numFmtId="3" fontId="7" fillId="0" borderId="48" xfId="36" applyNumberFormat="1" applyFont="1" applyBorder="1"/>
    <xf numFmtId="15" fontId="28" fillId="0" borderId="0" xfId="0" applyNumberFormat="1" applyFont="1"/>
    <xf numFmtId="15" fontId="28" fillId="0" borderId="0" xfId="0" applyNumberFormat="1" applyFont="1" applyFill="1" applyBorder="1"/>
    <xf numFmtId="165" fontId="28" fillId="0" borderId="0" xfId="36" applyNumberFormat="1" applyFont="1" applyBorder="1"/>
    <xf numFmtId="4" fontId="28" fillId="0" borderId="54" xfId="0" applyNumberFormat="1" applyFont="1" applyBorder="1"/>
    <xf numFmtId="165" fontId="28" fillId="0" borderId="54" xfId="36" applyNumberFormat="1" applyFont="1" applyBorder="1"/>
    <xf numFmtId="4" fontId="28" fillId="0" borderId="55" xfId="0" applyNumberFormat="1" applyFont="1" applyBorder="1"/>
    <xf numFmtId="1" fontId="28" fillId="0" borderId="50" xfId="0" applyNumberFormat="1" applyFont="1" applyBorder="1"/>
    <xf numFmtId="0" fontId="28" fillId="0" borderId="50" xfId="0" applyFont="1" applyBorder="1"/>
    <xf numFmtId="9" fontId="28" fillId="0" borderId="51" xfId="0" applyNumberFormat="1" applyFont="1" applyBorder="1"/>
    <xf numFmtId="9" fontId="31" fillId="0" borderId="57" xfId="0" applyNumberFormat="1" applyFont="1" applyBorder="1"/>
    <xf numFmtId="9" fontId="28" fillId="0" borderId="52" xfId="36" applyFont="1" applyBorder="1"/>
    <xf numFmtId="9" fontId="28" fillId="0" borderId="56" xfId="0" applyNumberFormat="1" applyFont="1" applyBorder="1"/>
    <xf numFmtId="9" fontId="28" fillId="0" borderId="54" xfId="36" applyFont="1" applyBorder="1"/>
    <xf numFmtId="9" fontId="28" fillId="0" borderId="55" xfId="36" applyFont="1" applyBorder="1"/>
    <xf numFmtId="9" fontId="28" fillId="0" borderId="59" xfId="0" applyNumberFormat="1" applyFont="1" applyBorder="1"/>
    <xf numFmtId="0" fontId="44" fillId="0" borderId="50" xfId="0" applyFont="1" applyFill="1" applyBorder="1" applyAlignment="1">
      <alignment vertical="top"/>
    </xf>
    <xf numFmtId="0" fontId="44" fillId="0" borderId="0" xfId="0" applyFont="1" applyFill="1" applyBorder="1" applyAlignment="1">
      <alignment vertical="top"/>
    </xf>
    <xf numFmtId="3" fontId="28" fillId="0" borderId="0" xfId="36" applyNumberFormat="1" applyFont="1" applyBorder="1"/>
    <xf numFmtId="4" fontId="44" fillId="0" borderId="0" xfId="0" applyNumberFormat="1" applyFont="1" applyFill="1" applyBorder="1" applyAlignment="1">
      <alignment vertical="top"/>
    </xf>
    <xf numFmtId="4" fontId="29" fillId="26" borderId="0" xfId="0" applyNumberFormat="1" applyFont="1" applyFill="1" applyBorder="1"/>
    <xf numFmtId="4" fontId="29" fillId="26" borderId="37" xfId="0" applyNumberFormat="1" applyFont="1" applyFill="1" applyBorder="1"/>
    <xf numFmtId="4" fontId="29" fillId="25" borderId="62" xfId="0" applyNumberFormat="1" applyFont="1" applyFill="1" applyBorder="1"/>
    <xf numFmtId="4" fontId="30" fillId="25" borderId="63" xfId="0" applyNumberFormat="1" applyFont="1" applyFill="1" applyBorder="1" applyAlignment="1">
      <alignment horizontal="center"/>
    </xf>
    <xf numFmtId="3" fontId="29" fillId="25" borderId="63" xfId="0" applyNumberFormat="1" applyFont="1" applyFill="1" applyBorder="1" applyAlignment="1">
      <alignment horizontal="center"/>
    </xf>
    <xf numFmtId="4" fontId="29" fillId="25" borderId="64" xfId="0" applyNumberFormat="1" applyFont="1" applyFill="1" applyBorder="1" applyAlignment="1">
      <alignment horizontal="center"/>
    </xf>
    <xf numFmtId="4" fontId="7" fillId="25" borderId="62" xfId="0" applyNumberFormat="1" applyFont="1" applyFill="1" applyBorder="1"/>
    <xf numFmtId="4" fontId="7" fillId="25" borderId="63" xfId="0" applyNumberFormat="1" applyFont="1" applyFill="1" applyBorder="1"/>
    <xf numFmtId="4" fontId="7" fillId="25" borderId="64" xfId="0" applyNumberFormat="1" applyFont="1" applyFill="1" applyBorder="1"/>
    <xf numFmtId="4" fontId="29" fillId="26" borderId="0" xfId="0" applyNumberFormat="1" applyFont="1" applyFill="1" applyBorder="1" applyAlignment="1">
      <alignment horizontal="center"/>
    </xf>
    <xf numFmtId="1" fontId="29" fillId="25" borderId="62" xfId="0" applyNumberFormat="1" applyFont="1" applyFill="1" applyBorder="1"/>
    <xf numFmtId="1" fontId="29" fillId="25" borderId="63" xfId="0" applyNumberFormat="1" applyFont="1" applyFill="1" applyBorder="1"/>
    <xf numFmtId="1" fontId="29" fillId="25" borderId="63" xfId="0" applyNumberFormat="1" applyFont="1" applyFill="1" applyBorder="1" applyAlignment="1">
      <alignment horizontal="center"/>
    </xf>
    <xf numFmtId="1" fontId="29" fillId="25" borderId="64" xfId="0" applyNumberFormat="1" applyFont="1" applyFill="1" applyBorder="1" applyAlignment="1">
      <alignment horizontal="center"/>
    </xf>
    <xf numFmtId="1" fontId="29" fillId="26" borderId="0" xfId="0" applyNumberFormat="1" applyFont="1" applyFill="1" applyBorder="1"/>
    <xf numFmtId="9" fontId="7" fillId="26" borderId="0" xfId="0" applyNumberFormat="1" applyFont="1" applyFill="1" applyBorder="1" applyAlignment="1">
      <alignment horizontal="left"/>
    </xf>
    <xf numFmtId="3" fontId="31" fillId="26" borderId="0" xfId="0" applyNumberFormat="1" applyFont="1" applyFill="1" applyBorder="1"/>
    <xf numFmtId="3" fontId="31" fillId="26" borderId="37" xfId="0" applyNumberFormat="1" applyFont="1" applyFill="1" applyBorder="1"/>
    <xf numFmtId="3" fontId="29" fillId="26" borderId="39" xfId="0" applyNumberFormat="1" applyFont="1" applyFill="1" applyBorder="1"/>
    <xf numFmtId="3" fontId="29" fillId="26" borderId="40" xfId="0" applyNumberFormat="1" applyFont="1" applyFill="1" applyBorder="1"/>
    <xf numFmtId="0" fontId="36" fillId="27" borderId="0" xfId="0" applyFont="1" applyFill="1"/>
    <xf numFmtId="0" fontId="4" fillId="27" borderId="0" xfId="0" applyFont="1" applyFill="1"/>
    <xf numFmtId="0" fontId="4" fillId="0" borderId="0" xfId="0" applyFont="1"/>
    <xf numFmtId="0" fontId="29" fillId="0" borderId="0" xfId="0" applyFont="1"/>
    <xf numFmtId="0" fontId="29" fillId="0" borderId="33" xfId="0" applyFont="1" applyBorder="1"/>
    <xf numFmtId="0" fontId="31" fillId="0" borderId="24" xfId="0" applyFont="1" applyBorder="1"/>
    <xf numFmtId="0" fontId="29" fillId="0" borderId="35" xfId="0" applyFont="1" applyBorder="1"/>
    <xf numFmtId="0" fontId="31" fillId="0" borderId="65" xfId="0" applyFont="1" applyBorder="1"/>
    <xf numFmtId="0" fontId="31" fillId="0" borderId="0" xfId="0" applyFont="1" applyBorder="1"/>
    <xf numFmtId="0" fontId="29" fillId="0" borderId="37" xfId="0" applyFont="1" applyBorder="1"/>
    <xf numFmtId="0" fontId="31" fillId="0" borderId="47" xfId="0" applyFont="1" applyBorder="1"/>
    <xf numFmtId="0" fontId="31" fillId="27" borderId="39" xfId="0" applyFont="1" applyFill="1" applyBorder="1"/>
    <xf numFmtId="0" fontId="29" fillId="0" borderId="40" xfId="0" applyFont="1" applyBorder="1"/>
    <xf numFmtId="0" fontId="31" fillId="0" borderId="39" xfId="0" applyFont="1" applyBorder="1"/>
    <xf numFmtId="0" fontId="31" fillId="0" borderId="40" xfId="0" applyFont="1" applyBorder="1"/>
    <xf numFmtId="9" fontId="31" fillId="0" borderId="0" xfId="36" applyFont="1"/>
    <xf numFmtId="3" fontId="28" fillId="0" borderId="25" xfId="0" applyNumberFormat="1" applyFont="1" applyBorder="1"/>
    <xf numFmtId="0" fontId="7" fillId="0" borderId="27" xfId="0" applyFont="1" applyBorder="1"/>
    <xf numFmtId="0" fontId="7" fillId="0" borderId="20" xfId="0" applyFont="1" applyBorder="1"/>
    <xf numFmtId="0" fontId="7" fillId="0" borderId="66" xfId="0" applyFont="1" applyBorder="1" applyAlignment="1"/>
    <xf numFmtId="0" fontId="7" fillId="0" borderId="67" xfId="0" applyFont="1" applyBorder="1" applyAlignment="1"/>
    <xf numFmtId="0" fontId="7" fillId="0" borderId="68" xfId="0" applyFont="1" applyBorder="1" applyAlignment="1"/>
    <xf numFmtId="4" fontId="29" fillId="25" borderId="34" xfId="0" applyNumberFormat="1" applyFont="1" applyFill="1" applyBorder="1"/>
    <xf numFmtId="3" fontId="29" fillId="25" borderId="24" xfId="0" applyNumberFormat="1" applyFont="1" applyFill="1" applyBorder="1" applyAlignment="1">
      <alignment horizontal="center"/>
    </xf>
    <xf numFmtId="4" fontId="29" fillId="25" borderId="35" xfId="0" applyNumberFormat="1" applyFont="1" applyFill="1" applyBorder="1" applyAlignment="1">
      <alignment horizontal="center"/>
    </xf>
    <xf numFmtId="4" fontId="30" fillId="25" borderId="33" xfId="0" applyNumberFormat="1" applyFont="1" applyFill="1" applyBorder="1"/>
    <xf numFmtId="4" fontId="29" fillId="25" borderId="36" xfId="0" applyNumberFormat="1" applyFont="1" applyFill="1" applyBorder="1"/>
    <xf numFmtId="3" fontId="29" fillId="25" borderId="0" xfId="0" applyNumberFormat="1" applyFont="1" applyFill="1" applyBorder="1" applyAlignment="1">
      <alignment horizontal="center"/>
    </xf>
    <xf numFmtId="4" fontId="29" fillId="25" borderId="37" xfId="0" applyNumberFormat="1" applyFont="1" applyFill="1" applyBorder="1" applyAlignment="1">
      <alignment horizontal="center"/>
    </xf>
    <xf numFmtId="4" fontId="7" fillId="25" borderId="38" xfId="0" applyNumberFormat="1" applyFont="1" applyFill="1" applyBorder="1"/>
    <xf numFmtId="4" fontId="7" fillId="25" borderId="39" xfId="0" applyNumberFormat="1" applyFont="1" applyFill="1" applyBorder="1"/>
    <xf numFmtId="4" fontId="7" fillId="25" borderId="40" xfId="0" applyNumberFormat="1" applyFont="1" applyFill="1" applyBorder="1"/>
    <xf numFmtId="0" fontId="7" fillId="0" borderId="54" xfId="0" applyNumberFormat="1" applyFont="1" applyBorder="1" applyAlignment="1">
      <alignment horizontal="center"/>
    </xf>
    <xf numFmtId="0" fontId="7" fillId="0" borderId="55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</xf>
    <xf numFmtId="3" fontId="3" fillId="0" borderId="11" xfId="0" applyNumberFormat="1" applyFont="1" applyBorder="1" applyAlignment="1" applyProtection="1">
      <alignment horizontal="center" vertical="center" wrapText="1"/>
      <protection locked="0"/>
    </xf>
    <xf numFmtId="3" fontId="3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62" xfId="0" applyFont="1" applyBorder="1" applyProtection="1">
      <protection locked="0"/>
    </xf>
    <xf numFmtId="164" fontId="3" fillId="0" borderId="0" xfId="0" applyNumberFormat="1" applyFont="1" applyBorder="1" applyAlignment="1" applyProtection="1">
      <alignment horizontal="left" vertical="center" wrapText="1"/>
    </xf>
    <xf numFmtId="0" fontId="26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left" vertical="center" wrapText="1"/>
    </xf>
    <xf numFmtId="0" fontId="6" fillId="25" borderId="69" xfId="0" applyFont="1" applyFill="1" applyBorder="1" applyAlignment="1">
      <alignment vertical="top" wrapText="1"/>
    </xf>
    <xf numFmtId="0" fontId="14" fillId="0" borderId="70" xfId="0" applyFont="1" applyBorder="1" applyAlignment="1" applyProtection="1">
      <alignment vertical="top" wrapText="1"/>
    </xf>
    <xf numFmtId="0" fontId="14" fillId="0" borderId="71" xfId="0" applyFont="1" applyBorder="1" applyAlignment="1" applyProtection="1">
      <alignment vertical="top" wrapText="1"/>
    </xf>
    <xf numFmtId="0" fontId="5" fillId="0" borderId="67" xfId="0" applyFont="1" applyBorder="1"/>
    <xf numFmtId="0" fontId="11" fillId="0" borderId="0" xfId="0" applyFont="1" applyBorder="1"/>
    <xf numFmtId="0" fontId="5" fillId="0" borderId="72" xfId="0" applyFont="1" applyBorder="1" applyAlignment="1" applyProtection="1">
      <alignment vertical="top" wrapText="1"/>
      <protection locked="0"/>
    </xf>
    <xf numFmtId="0" fontId="6" fillId="0" borderId="73" xfId="0" applyFont="1" applyBorder="1" applyAlignment="1">
      <alignment vertical="top" wrapText="1"/>
    </xf>
    <xf numFmtId="0" fontId="5" fillId="0" borderId="15" xfId="0" applyFont="1" applyBorder="1" applyAlignment="1"/>
    <xf numFmtId="0" fontId="6" fillId="0" borderId="0" xfId="0" applyFont="1"/>
    <xf numFmtId="3" fontId="9" fillId="0" borderId="74" xfId="0" applyNumberFormat="1" applyFont="1" applyBorder="1" applyProtection="1">
      <protection locked="0"/>
    </xf>
    <xf numFmtId="3" fontId="9" fillId="0" borderId="11" xfId="0" applyNumberFormat="1" applyFont="1" applyBorder="1" applyProtection="1">
      <protection locked="0"/>
    </xf>
    <xf numFmtId="3" fontId="9" fillId="0" borderId="62" xfId="0" applyNumberFormat="1" applyFont="1" applyBorder="1" applyProtection="1">
      <protection locked="0"/>
    </xf>
    <xf numFmtId="2" fontId="9" fillId="0" borderId="47" xfId="0" applyNumberFormat="1" applyFont="1" applyBorder="1" applyProtection="1">
      <protection locked="0"/>
    </xf>
    <xf numFmtId="2" fontId="9" fillId="0" borderId="11" xfId="0" applyNumberFormat="1" applyFont="1" applyBorder="1" applyProtection="1">
      <protection locked="0"/>
    </xf>
    <xf numFmtId="3" fontId="9" fillId="0" borderId="75" xfId="0" applyNumberFormat="1" applyFont="1" applyBorder="1" applyProtection="1">
      <protection locked="0"/>
    </xf>
    <xf numFmtId="3" fontId="9" fillId="0" borderId="64" xfId="0" applyNumberFormat="1" applyFont="1" applyBorder="1" applyProtection="1">
      <protection locked="0"/>
    </xf>
    <xf numFmtId="2" fontId="9" fillId="0" borderId="76" xfId="0" applyNumberFormat="1" applyFont="1" applyBorder="1" applyProtection="1">
      <protection locked="0"/>
    </xf>
    <xf numFmtId="2" fontId="9" fillId="0" borderId="77" xfId="0" applyNumberFormat="1" applyFont="1" applyBorder="1" applyProtection="1">
      <protection locked="0"/>
    </xf>
    <xf numFmtId="2" fontId="9" fillId="0" borderId="78" xfId="0" applyNumberFormat="1" applyFont="1" applyBorder="1" applyProtection="1">
      <protection locked="0"/>
    </xf>
    <xf numFmtId="0" fontId="9" fillId="0" borderId="38" xfId="0" applyFont="1" applyBorder="1" applyProtection="1">
      <protection locked="0"/>
    </xf>
    <xf numFmtId="2" fontId="9" fillId="0" borderId="79" xfId="0" applyNumberFormat="1" applyFont="1" applyBorder="1" applyProtection="1">
      <protection locked="0"/>
    </xf>
    <xf numFmtId="2" fontId="9" fillId="0" borderId="80" xfId="0" applyNumberFormat="1" applyFont="1" applyBorder="1" applyProtection="1">
      <protection locked="0"/>
    </xf>
    <xf numFmtId="2" fontId="9" fillId="0" borderId="81" xfId="0" applyNumberFormat="1" applyFont="1" applyBorder="1" applyProtection="1">
      <protection locked="0"/>
    </xf>
    <xf numFmtId="0" fontId="3" fillId="28" borderId="11" xfId="0" applyFont="1" applyFill="1" applyBorder="1" applyAlignment="1">
      <alignment horizontal="left" vertical="center" wrapText="1"/>
    </xf>
    <xf numFmtId="0" fontId="3" fillId="28" borderId="82" xfId="0" applyFont="1" applyFill="1" applyBorder="1" applyAlignment="1">
      <alignment horizontal="left" vertical="center" wrapText="1"/>
    </xf>
    <xf numFmtId="0" fontId="3" fillId="28" borderId="32" xfId="0" applyFont="1" applyFill="1" applyBorder="1" applyAlignment="1">
      <alignment horizontal="left" vertical="center" wrapText="1"/>
    </xf>
    <xf numFmtId="0" fontId="3" fillId="28" borderId="33" xfId="0" applyFont="1" applyFill="1" applyBorder="1" applyAlignment="1">
      <alignment vertical="center" wrapText="1"/>
    </xf>
    <xf numFmtId="0" fontId="3" fillId="28" borderId="74" xfId="0" applyFont="1" applyFill="1" applyBorder="1" applyAlignment="1">
      <alignment horizontal="left" vertical="center" wrapText="1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168" fontId="3" fillId="0" borderId="65" xfId="0" applyNumberFormat="1" applyFont="1" applyBorder="1" applyAlignment="1" applyProtection="1">
      <alignment horizontal="center" vertical="center" wrapText="1"/>
      <protection locked="0"/>
    </xf>
    <xf numFmtId="168" fontId="3" fillId="0" borderId="34" xfId="0" applyNumberFormat="1" applyFont="1" applyBorder="1" applyAlignment="1" applyProtection="1">
      <alignment horizontal="center" vertical="center" wrapText="1"/>
      <protection locked="0"/>
    </xf>
    <xf numFmtId="168" fontId="3" fillId="0" borderId="11" xfId="0" applyNumberFormat="1" applyFont="1" applyBorder="1" applyAlignment="1" applyProtection="1">
      <alignment horizontal="center" vertical="center" wrapText="1"/>
      <protection locked="0"/>
    </xf>
    <xf numFmtId="168" fontId="3" fillId="0" borderId="62" xfId="0" applyNumberFormat="1" applyFont="1" applyBorder="1" applyAlignment="1" applyProtection="1">
      <alignment horizontal="center" vertical="center" wrapText="1"/>
      <protection locked="0"/>
    </xf>
    <xf numFmtId="168" fontId="3" fillId="0" borderId="33" xfId="0" applyNumberFormat="1" applyFont="1" applyBorder="1" applyAlignment="1" applyProtection="1">
      <alignment horizontal="center" vertical="center" wrapText="1"/>
      <protection locked="0"/>
    </xf>
    <xf numFmtId="168" fontId="3" fillId="0" borderId="32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5" fillId="25" borderId="73" xfId="0" applyFont="1" applyFill="1" applyBorder="1" applyAlignment="1" applyProtection="1">
      <alignment vertical="top" wrapText="1"/>
    </xf>
    <xf numFmtId="0" fontId="5" fillId="25" borderId="11" xfId="0" applyFont="1" applyFill="1" applyBorder="1" applyAlignment="1">
      <alignment wrapText="1"/>
    </xf>
    <xf numFmtId="0" fontId="5" fillId="25" borderId="11" xfId="0" applyFont="1" applyFill="1" applyBorder="1" applyAlignment="1" applyProtection="1">
      <alignment horizontal="right" wrapText="1"/>
    </xf>
    <xf numFmtId="0" fontId="5" fillId="25" borderId="11" xfId="0" applyFont="1" applyFill="1" applyBorder="1" applyAlignment="1" applyProtection="1">
      <alignment horizontal="center" vertical="top" wrapText="1"/>
    </xf>
    <xf numFmtId="0" fontId="6" fillId="0" borderId="29" xfId="0" applyFont="1" applyBorder="1" applyAlignment="1">
      <alignment vertical="center" wrapText="1"/>
    </xf>
    <xf numFmtId="0" fontId="6" fillId="0" borderId="29" xfId="0" applyFont="1" applyBorder="1" applyAlignment="1">
      <alignment vertical="top" wrapText="1"/>
    </xf>
    <xf numFmtId="0" fontId="0" fillId="0" borderId="10" xfId="0" applyBorder="1"/>
    <xf numFmtId="0" fontId="6" fillId="25" borderId="66" xfId="0" applyFont="1" applyFill="1" applyBorder="1" applyAlignment="1">
      <alignment horizontal="center" vertical="top" wrapText="1"/>
    </xf>
    <xf numFmtId="0" fontId="6" fillId="25" borderId="30" xfId="0" applyFont="1" applyFill="1" applyBorder="1" applyAlignment="1">
      <alignment horizontal="center" vertical="top" wrapText="1"/>
    </xf>
    <xf numFmtId="0" fontId="6" fillId="25" borderId="67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3" fillId="0" borderId="83" xfId="0" applyFont="1" applyBorder="1" applyAlignment="1" applyProtection="1">
      <alignment vertical="top" wrapText="1"/>
      <protection locked="0"/>
    </xf>
    <xf numFmtId="0" fontId="3" fillId="0" borderId="84" xfId="0" applyFont="1" applyBorder="1" applyAlignment="1" applyProtection="1">
      <alignment vertical="top" wrapText="1"/>
      <protection locked="0"/>
    </xf>
    <xf numFmtId="0" fontId="3" fillId="0" borderId="85" xfId="0" applyFont="1" applyBorder="1" applyAlignment="1" applyProtection="1">
      <alignment vertical="top" wrapText="1"/>
      <protection locked="0"/>
    </xf>
    <xf numFmtId="0" fontId="3" fillId="0" borderId="84" xfId="0" applyFont="1" applyBorder="1" applyAlignment="1" applyProtection="1">
      <alignment horizontal="left" vertical="top" wrapText="1"/>
      <protection locked="0"/>
    </xf>
    <xf numFmtId="0" fontId="3" fillId="0" borderId="86" xfId="0" applyFont="1" applyBorder="1" applyAlignment="1" applyProtection="1">
      <alignment horizontal="center" vertical="center" wrapText="1"/>
      <protection locked="0"/>
    </xf>
    <xf numFmtId="0" fontId="14" fillId="28" borderId="11" xfId="0" applyFont="1" applyFill="1" applyBorder="1" applyAlignment="1">
      <alignment horizontal="center" vertical="center" wrapText="1"/>
    </xf>
    <xf numFmtId="0" fontId="6" fillId="28" borderId="77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wrapText="1"/>
    </xf>
    <xf numFmtId="0" fontId="0" fillId="28" borderId="0" xfId="0" applyFill="1" applyBorder="1" applyAlignment="1"/>
    <xf numFmtId="0" fontId="5" fillId="28" borderId="87" xfId="0" applyFont="1" applyFill="1" applyBorder="1" applyAlignment="1" applyProtection="1">
      <alignment horizontal="center" wrapText="1"/>
      <protection locked="0"/>
    </xf>
    <xf numFmtId="0" fontId="0" fillId="28" borderId="0" xfId="0" applyFill="1" applyBorder="1" applyAlignment="1">
      <alignment horizontal="center"/>
    </xf>
    <xf numFmtId="0" fontId="5" fillId="28" borderId="87" xfId="0" applyFont="1" applyFill="1" applyBorder="1" applyAlignment="1" applyProtection="1">
      <alignment horizontal="center" wrapText="1"/>
    </xf>
    <xf numFmtId="0" fontId="14" fillId="28" borderId="74" xfId="0" applyFont="1" applyFill="1" applyBorder="1" applyAlignment="1">
      <alignment horizontal="center" vertical="center" wrapText="1"/>
    </xf>
    <xf numFmtId="0" fontId="5" fillId="28" borderId="80" xfId="0" applyFont="1" applyFill="1" applyBorder="1" applyAlignment="1">
      <alignment vertical="center" wrapText="1"/>
    </xf>
    <xf numFmtId="0" fontId="5" fillId="28" borderId="88" xfId="0" applyFont="1" applyFill="1" applyBorder="1" applyAlignment="1">
      <alignment vertical="center" wrapText="1"/>
    </xf>
    <xf numFmtId="0" fontId="5" fillId="28" borderId="88" xfId="0" applyFont="1" applyFill="1" applyBorder="1" applyAlignment="1">
      <alignment vertical="center"/>
    </xf>
    <xf numFmtId="0" fontId="5" fillId="28" borderId="81" xfId="0" applyFont="1" applyFill="1" applyBorder="1" applyAlignment="1">
      <alignment vertical="center" wrapText="1"/>
    </xf>
    <xf numFmtId="0" fontId="5" fillId="28" borderId="11" xfId="0" applyFont="1" applyFill="1" applyBorder="1" applyAlignment="1">
      <alignment vertical="center" wrapText="1"/>
    </xf>
    <xf numFmtId="0" fontId="5" fillId="28" borderId="32" xfId="0" applyFont="1" applyFill="1" applyBorder="1" applyAlignment="1">
      <alignment horizontal="left" vertical="center" wrapText="1"/>
    </xf>
    <xf numFmtId="0" fontId="0" fillId="28" borderId="11" xfId="0" applyFill="1" applyBorder="1" applyAlignment="1">
      <alignment vertical="center"/>
    </xf>
    <xf numFmtId="0" fontId="5" fillId="28" borderId="32" xfId="0" applyFont="1" applyFill="1" applyBorder="1" applyAlignment="1">
      <alignment vertical="center" wrapText="1"/>
    </xf>
    <xf numFmtId="0" fontId="0" fillId="0" borderId="89" xfId="0" applyBorder="1" applyAlignment="1" applyProtection="1">
      <alignment vertical="center"/>
      <protection locked="0"/>
    </xf>
    <xf numFmtId="169" fontId="0" fillId="26" borderId="40" xfId="0" applyNumberFormat="1" applyFill="1" applyBorder="1" applyAlignment="1" applyProtection="1">
      <alignment vertical="center" wrapText="1"/>
      <protection locked="0"/>
    </xf>
    <xf numFmtId="14" fontId="0" fillId="26" borderId="40" xfId="0" applyNumberFormat="1" applyFill="1" applyBorder="1" applyAlignment="1" applyProtection="1">
      <alignment vertical="center" wrapText="1"/>
      <protection locked="0"/>
    </xf>
    <xf numFmtId="169" fontId="0" fillId="26" borderId="35" xfId="0" applyNumberFormat="1" applyFill="1" applyBorder="1" applyAlignment="1" applyProtection="1">
      <alignment vertical="center" wrapText="1"/>
      <protection locked="0"/>
    </xf>
    <xf numFmtId="0" fontId="0" fillId="26" borderId="35" xfId="0" applyFill="1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/>
      <protection locked="0"/>
    </xf>
    <xf numFmtId="169" fontId="0" fillId="26" borderId="90" xfId="0" applyNumberFormat="1" applyFill="1" applyBorder="1" applyAlignment="1" applyProtection="1">
      <alignment vertical="center" wrapText="1"/>
      <protection locked="0"/>
    </xf>
    <xf numFmtId="0" fontId="0" fillId="26" borderId="90" xfId="0" applyFill="1" applyBorder="1" applyAlignment="1" applyProtection="1">
      <alignment vertical="center" wrapText="1"/>
      <protection locked="0"/>
    </xf>
    <xf numFmtId="0" fontId="0" fillId="0" borderId="0" xfId="0" applyProtection="1"/>
    <xf numFmtId="0" fontId="6" fillId="0" borderId="0" xfId="0" applyFont="1" applyBorder="1" applyAlignment="1">
      <alignment horizontal="left" vertical="center" wrapText="1"/>
    </xf>
    <xf numFmtId="3" fontId="9" fillId="0" borderId="37" xfId="0" applyNumberFormat="1" applyFont="1" applyBorder="1" applyProtection="1">
      <protection locked="0"/>
    </xf>
    <xf numFmtId="3" fontId="9" fillId="0" borderId="47" xfId="0" applyNumberFormat="1" applyFont="1" applyBorder="1" applyProtection="1">
      <protection locked="0"/>
    </xf>
    <xf numFmtId="3" fontId="9" fillId="0" borderId="39" xfId="0" applyNumberFormat="1" applyFont="1" applyBorder="1" applyProtection="1">
      <protection locked="0"/>
    </xf>
    <xf numFmtId="3" fontId="9" fillId="0" borderId="38" xfId="0" applyNumberFormat="1" applyFont="1" applyBorder="1" applyProtection="1">
      <protection locked="0"/>
    </xf>
    <xf numFmtId="0" fontId="9" fillId="0" borderId="40" xfId="0" applyFont="1" applyBorder="1" applyAlignment="1" applyProtection="1">
      <alignment horizontal="left"/>
      <protection locked="0"/>
    </xf>
    <xf numFmtId="0" fontId="9" fillId="0" borderId="33" xfId="0" applyFont="1" applyBorder="1" applyAlignment="1" applyProtection="1">
      <alignment horizontal="left"/>
      <protection locked="0"/>
    </xf>
    <xf numFmtId="0" fontId="10" fillId="28" borderId="91" xfId="0" applyFont="1" applyFill="1" applyBorder="1" applyAlignment="1">
      <alignment horizontal="center" vertical="center"/>
    </xf>
    <xf numFmtId="0" fontId="10" fillId="28" borderId="30" xfId="0" applyFont="1" applyFill="1" applyBorder="1" applyAlignment="1">
      <alignment horizontal="center" vertical="center"/>
    </xf>
    <xf numFmtId="0" fontId="10" fillId="28" borderId="92" xfId="0" applyFont="1" applyFill="1" applyBorder="1" applyAlignment="1">
      <alignment horizontal="center" vertical="center"/>
    </xf>
    <xf numFmtId="0" fontId="10" fillId="28" borderId="93" xfId="0" applyFont="1" applyFill="1" applyBorder="1" applyAlignment="1">
      <alignment horizontal="center" vertical="center"/>
    </xf>
    <xf numFmtId="0" fontId="10" fillId="28" borderId="70" xfId="0" applyFont="1" applyFill="1" applyBorder="1" applyAlignment="1">
      <alignment horizontal="center" vertical="center"/>
    </xf>
    <xf numFmtId="0" fontId="10" fillId="28" borderId="75" xfId="0" applyFont="1" applyFill="1" applyBorder="1" applyAlignment="1">
      <alignment horizontal="center" vertical="center"/>
    </xf>
    <xf numFmtId="0" fontId="10" fillId="28" borderId="94" xfId="0" applyFont="1" applyFill="1" applyBorder="1" applyAlignment="1">
      <alignment horizontal="center" vertical="center"/>
    </xf>
    <xf numFmtId="0" fontId="10" fillId="28" borderId="68" xfId="0" applyFont="1" applyFill="1" applyBorder="1" applyAlignment="1">
      <alignment horizontal="center" vertical="center"/>
    </xf>
    <xf numFmtId="0" fontId="10" fillId="28" borderId="28" xfId="0" applyFont="1" applyFill="1" applyBorder="1" applyAlignment="1">
      <alignment horizontal="center" vertical="center"/>
    </xf>
    <xf numFmtId="3" fontId="10" fillId="25" borderId="30" xfId="0" applyNumberFormat="1" applyFont="1" applyFill="1" applyBorder="1" applyAlignment="1">
      <alignment vertical="center"/>
    </xf>
    <xf numFmtId="3" fontId="10" fillId="25" borderId="92" xfId="0" applyNumberFormat="1" applyFont="1" applyFill="1" applyBorder="1" applyAlignment="1">
      <alignment vertical="center"/>
    </xf>
    <xf numFmtId="0" fontId="6" fillId="28" borderId="95" xfId="0" applyFont="1" applyFill="1" applyBorder="1" applyAlignment="1">
      <alignment horizontal="center" vertical="top" wrapText="1"/>
    </xf>
    <xf numFmtId="0" fontId="6" fillId="28" borderId="20" xfId="0" applyFont="1" applyFill="1" applyBorder="1" applyAlignment="1">
      <alignment horizontal="center" vertical="top" wrapText="1"/>
    </xf>
    <xf numFmtId="0" fontId="6" fillId="28" borderId="30" xfId="0" applyFont="1" applyFill="1" applyBorder="1" applyAlignment="1">
      <alignment horizontal="center" vertical="top" wrapText="1"/>
    </xf>
    <xf numFmtId="0" fontId="6" fillId="28" borderId="93" xfId="0" applyFont="1" applyFill="1" applyBorder="1" applyAlignment="1">
      <alignment horizontal="center" vertical="top" wrapText="1"/>
    </xf>
    <xf numFmtId="0" fontId="6" fillId="28" borderId="28" xfId="0" applyFont="1" applyFill="1" applyBorder="1" applyAlignment="1">
      <alignment horizontal="center" vertical="top" wrapText="1"/>
    </xf>
    <xf numFmtId="0" fontId="6" fillId="28" borderId="94" xfId="0" applyFont="1" applyFill="1" applyBorder="1" applyAlignment="1">
      <alignment horizontal="center" vertical="top" wrapText="1"/>
    </xf>
    <xf numFmtId="0" fontId="6" fillId="28" borderId="68" xfId="0" applyFont="1" applyFill="1" applyBorder="1" applyAlignment="1">
      <alignment horizontal="center" vertical="top" wrapText="1"/>
    </xf>
    <xf numFmtId="0" fontId="14" fillId="28" borderId="96" xfId="0" applyFont="1" applyFill="1" applyBorder="1" applyAlignment="1">
      <alignment horizontal="center" vertical="top" wrapText="1"/>
    </xf>
    <xf numFmtId="0" fontId="6" fillId="28" borderId="92" xfId="0" applyFont="1" applyFill="1" applyBorder="1" applyAlignment="1">
      <alignment horizontal="center" vertical="top" wrapText="1"/>
    </xf>
    <xf numFmtId="0" fontId="26" fillId="28" borderId="95" xfId="0" applyFont="1" applyFill="1" applyBorder="1" applyProtection="1"/>
    <xf numFmtId="0" fontId="0" fillId="28" borderId="22" xfId="0" applyFill="1" applyBorder="1" applyProtection="1"/>
    <xf numFmtId="0" fontId="14" fillId="25" borderId="22" xfId="0" applyFont="1" applyFill="1" applyBorder="1" applyAlignment="1">
      <alignment vertical="top" wrapText="1"/>
    </xf>
    <xf numFmtId="0" fontId="3" fillId="0" borderId="67" xfId="0" applyFont="1" applyBorder="1" applyAlignment="1" applyProtection="1">
      <alignment horizontal="left" vertical="top" wrapText="1"/>
      <protection locked="0"/>
    </xf>
    <xf numFmtId="0" fontId="3" fillId="0" borderId="97" xfId="0" applyFont="1" applyBorder="1" applyAlignment="1" applyProtection="1">
      <alignment horizontal="left" vertical="top" wrapText="1"/>
      <protection locked="0"/>
    </xf>
    <xf numFmtId="0" fontId="3" fillId="0" borderId="98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6" fillId="28" borderId="99" xfId="0" applyFont="1" applyFill="1" applyBorder="1" applyAlignment="1">
      <alignment horizontal="center" vertical="top" wrapText="1"/>
    </xf>
    <xf numFmtId="0" fontId="14" fillId="28" borderId="28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vertical="top" wrapText="1"/>
    </xf>
    <xf numFmtId="0" fontId="0" fillId="28" borderId="22" xfId="0" applyFill="1" applyBorder="1"/>
    <xf numFmtId="0" fontId="8" fillId="0" borderId="0" xfId="0" applyFont="1" applyProtection="1"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164" fontId="24" fillId="0" borderId="0" xfId="0" applyNumberFormat="1" applyFont="1" applyBorder="1" applyAlignment="1" applyProtection="1">
      <alignment vertical="top" wrapText="1"/>
      <protection locked="0"/>
    </xf>
    <xf numFmtId="49" fontId="49" fillId="0" borderId="0" xfId="0" applyNumberFormat="1" applyFont="1" applyBorder="1" applyAlignment="1" applyProtection="1">
      <alignment horizontal="center" vertical="top" wrapText="1"/>
      <protection locked="0"/>
    </xf>
    <xf numFmtId="49" fontId="24" fillId="0" borderId="0" xfId="0" applyNumberFormat="1" applyFont="1" applyBorder="1" applyAlignment="1" applyProtection="1">
      <alignment horizontal="center" vertical="top" wrapText="1"/>
      <protection locked="0"/>
    </xf>
    <xf numFmtId="49" fontId="50" fillId="0" borderId="0" xfId="0" applyNumberFormat="1" applyFont="1" applyAlignment="1" applyProtection="1">
      <alignment horizontal="center"/>
      <protection locked="0"/>
    </xf>
    <xf numFmtId="168" fontId="6" fillId="0" borderId="93" xfId="0" applyNumberFormat="1" applyFont="1" applyBorder="1" applyAlignment="1" applyProtection="1">
      <alignment horizontal="center" vertical="top" wrapText="1"/>
      <protection locked="0"/>
    </xf>
    <xf numFmtId="3" fontId="10" fillId="25" borderId="100" xfId="0" applyNumberFormat="1" applyFont="1" applyFill="1" applyBorder="1" applyProtection="1"/>
    <xf numFmtId="3" fontId="10" fillId="25" borderId="89" xfId="0" applyNumberFormat="1" applyFont="1" applyFill="1" applyBorder="1" applyProtection="1"/>
    <xf numFmtId="3" fontId="10" fillId="25" borderId="84" xfId="0" applyNumberFormat="1" applyFont="1" applyFill="1" applyBorder="1" applyProtection="1"/>
    <xf numFmtId="3" fontId="10" fillId="25" borderId="85" xfId="0" applyNumberFormat="1" applyFont="1" applyFill="1" applyBorder="1" applyProtection="1"/>
    <xf numFmtId="3" fontId="10" fillId="25" borderId="28" xfId="0" applyNumberFormat="1" applyFont="1" applyFill="1" applyBorder="1" applyAlignment="1" applyProtection="1">
      <alignment vertical="center"/>
    </xf>
    <xf numFmtId="4" fontId="9" fillId="25" borderId="101" xfId="0" applyNumberFormat="1" applyFont="1" applyFill="1" applyBorder="1"/>
    <xf numFmtId="4" fontId="9" fillId="25" borderId="74" xfId="0" applyNumberFormat="1" applyFont="1" applyFill="1" applyBorder="1"/>
    <xf numFmtId="4" fontId="9" fillId="25" borderId="102" xfId="0" applyNumberFormat="1" applyFont="1" applyFill="1" applyBorder="1"/>
    <xf numFmtId="4" fontId="9" fillId="25" borderId="103" xfId="0" applyNumberFormat="1" applyFont="1" applyFill="1" applyBorder="1"/>
    <xf numFmtId="4" fontId="10" fillId="25" borderId="68" xfId="0" applyNumberFormat="1" applyFont="1" applyFill="1" applyBorder="1"/>
    <xf numFmtId="4" fontId="9" fillId="25" borderId="40" xfId="0" applyNumberFormat="1" applyFont="1" applyFill="1" applyBorder="1"/>
    <xf numFmtId="4" fontId="9" fillId="25" borderId="47" xfId="0" applyNumberFormat="1" applyFont="1" applyFill="1" applyBorder="1"/>
    <xf numFmtId="4" fontId="9" fillId="25" borderId="38" xfId="0" applyNumberFormat="1" applyFont="1" applyFill="1" applyBorder="1"/>
    <xf numFmtId="4" fontId="9" fillId="25" borderId="76" xfId="0" applyNumberFormat="1" applyFont="1" applyFill="1" applyBorder="1"/>
    <xf numFmtId="4" fontId="10" fillId="25" borderId="72" xfId="0" applyNumberFormat="1" applyFont="1" applyFill="1" applyBorder="1"/>
    <xf numFmtId="4" fontId="9" fillId="25" borderId="64" xfId="0" applyNumberFormat="1" applyFont="1" applyFill="1" applyBorder="1"/>
    <xf numFmtId="4" fontId="9" fillId="25" borderId="11" xfId="0" applyNumberFormat="1" applyFont="1" applyFill="1" applyBorder="1"/>
    <xf numFmtId="4" fontId="9" fillId="25" borderId="62" xfId="0" applyNumberFormat="1" applyFont="1" applyFill="1" applyBorder="1"/>
    <xf numFmtId="4" fontId="9" fillId="25" borderId="77" xfId="0" applyNumberFormat="1" applyFont="1" applyFill="1" applyBorder="1"/>
    <xf numFmtId="4" fontId="9" fillId="25" borderId="90" xfId="0" applyNumberFormat="1" applyFont="1" applyFill="1" applyBorder="1"/>
    <xf numFmtId="4" fontId="9" fillId="25" borderId="32" xfId="0" applyNumberFormat="1" applyFont="1" applyFill="1" applyBorder="1"/>
    <xf numFmtId="4" fontId="9" fillId="25" borderId="86" xfId="0" applyNumberFormat="1" applyFont="1" applyFill="1" applyBorder="1"/>
    <xf numFmtId="4" fontId="9" fillId="25" borderId="78" xfId="0" applyNumberFormat="1" applyFont="1" applyFill="1" applyBorder="1"/>
    <xf numFmtId="4" fontId="10" fillId="25" borderId="104" xfId="0" applyNumberFormat="1" applyFont="1" applyFill="1" applyBorder="1" applyAlignment="1">
      <alignment vertical="center"/>
    </xf>
    <xf numFmtId="4" fontId="10" fillId="25" borderId="105" xfId="0" applyNumberFormat="1" applyFont="1" applyFill="1" applyBorder="1" applyAlignment="1">
      <alignment vertical="center"/>
    </xf>
    <xf numFmtId="4" fontId="10" fillId="25" borderId="106" xfId="0" applyNumberFormat="1" applyFont="1" applyFill="1" applyBorder="1" applyAlignment="1">
      <alignment vertical="center"/>
    </xf>
    <xf numFmtId="4" fontId="10" fillId="25" borderId="107" xfId="0" applyNumberFormat="1" applyFont="1" applyFill="1" applyBorder="1" applyAlignment="1">
      <alignment vertical="center"/>
    </xf>
    <xf numFmtId="4" fontId="10" fillId="25" borderId="96" xfId="0" applyNumberFormat="1" applyFont="1" applyFill="1" applyBorder="1" applyAlignment="1">
      <alignment vertical="center"/>
    </xf>
    <xf numFmtId="0" fontId="26" fillId="28" borderId="108" xfId="0" applyFont="1" applyFill="1" applyBorder="1"/>
    <xf numFmtId="0" fontId="24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4" xfId="0" applyBorder="1" applyAlignment="1">
      <alignment horizontal="justify"/>
    </xf>
    <xf numFmtId="0" fontId="0" fillId="0" borderId="0" xfId="0" applyBorder="1" applyAlignment="1">
      <alignment horizontal="justify"/>
    </xf>
    <xf numFmtId="0" fontId="1" fillId="0" borderId="1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09" xfId="0" applyFont="1" applyBorder="1" applyAlignment="1">
      <alignment vertical="top" wrapText="1"/>
    </xf>
    <xf numFmtId="0" fontId="0" fillId="0" borderId="12" xfId="0" applyBorder="1"/>
    <xf numFmtId="0" fontId="0" fillId="28" borderId="110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24" fillId="0" borderId="25" xfId="0" applyFont="1" applyFill="1" applyBorder="1" applyAlignment="1" applyProtection="1">
      <alignment horizontal="justify" vertical="top" wrapText="1"/>
    </xf>
    <xf numFmtId="0" fontId="24" fillId="0" borderId="27" xfId="0" applyFont="1" applyFill="1" applyBorder="1" applyAlignment="1" applyProtection="1">
      <alignment horizontal="justify" vertical="top" wrapText="1"/>
    </xf>
    <xf numFmtId="0" fontId="52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9" fillId="0" borderId="0" xfId="0" applyFont="1" applyBorder="1" applyAlignment="1"/>
    <xf numFmtId="0" fontId="5" fillId="0" borderId="11" xfId="0" applyFont="1" applyBorder="1" applyAlignment="1"/>
    <xf numFmtId="0" fontId="14" fillId="0" borderId="0" xfId="0" applyFont="1" applyBorder="1" applyAlignment="1">
      <alignment horizontal="right"/>
    </xf>
    <xf numFmtId="0" fontId="6" fillId="25" borderId="11" xfId="0" applyFont="1" applyFill="1" applyBorder="1" applyAlignment="1"/>
    <xf numFmtId="0" fontId="14" fillId="0" borderId="11" xfId="0" applyFont="1" applyBorder="1" applyAlignment="1">
      <alignment horizontal="center" vertical="center" wrapText="1"/>
    </xf>
    <xf numFmtId="0" fontId="24" fillId="0" borderId="89" xfId="0" applyFont="1" applyBorder="1" applyAlignment="1" applyProtection="1">
      <alignment vertical="center"/>
      <protection locked="0"/>
    </xf>
    <xf numFmtId="8" fontId="20" fillId="25" borderId="69" xfId="0" applyNumberFormat="1" applyFont="1" applyFill="1" applyBorder="1" applyProtection="1"/>
    <xf numFmtId="0" fontId="0" fillId="28" borderId="20" xfId="0" applyFill="1" applyBorder="1" applyProtection="1"/>
    <xf numFmtId="169" fontId="0" fillId="25" borderId="103" xfId="0" applyNumberFormat="1" applyFill="1" applyBorder="1" applyAlignment="1" applyProtection="1">
      <alignment vertical="center" wrapText="1"/>
    </xf>
    <xf numFmtId="169" fontId="0" fillId="25" borderId="77" xfId="0" applyNumberFormat="1" applyFill="1" applyBorder="1" applyAlignment="1" applyProtection="1">
      <alignment vertical="center" wrapText="1"/>
    </xf>
    <xf numFmtId="169" fontId="0" fillId="25" borderId="78" xfId="0" applyNumberFormat="1" applyFill="1" applyBorder="1" applyAlignment="1" applyProtection="1">
      <alignment vertical="center" wrapText="1"/>
    </xf>
    <xf numFmtId="14" fontId="24" fillId="26" borderId="40" xfId="0" applyNumberFormat="1" applyFont="1" applyFill="1" applyBorder="1" applyAlignment="1" applyProtection="1">
      <alignment vertical="center" wrapText="1"/>
      <protection locked="0"/>
    </xf>
    <xf numFmtId="9" fontId="0" fillId="26" borderId="79" xfId="0" applyNumberFormat="1" applyFill="1" applyBorder="1" applyAlignment="1" applyProtection="1">
      <alignment vertical="center" wrapText="1"/>
      <protection locked="0"/>
    </xf>
    <xf numFmtId="169" fontId="0" fillId="26" borderId="62" xfId="0" applyNumberFormat="1" applyFill="1" applyBorder="1" applyAlignment="1" applyProtection="1">
      <alignment vertical="center" wrapText="1"/>
      <protection locked="0"/>
    </xf>
    <xf numFmtId="169" fontId="0" fillId="26" borderId="38" xfId="0" applyNumberFormat="1" applyFill="1" applyBorder="1" applyAlignment="1" applyProtection="1">
      <alignment vertical="center" wrapText="1"/>
      <protection locked="0"/>
    </xf>
    <xf numFmtId="169" fontId="0" fillId="26" borderId="34" xfId="0" applyNumberFormat="1" applyFill="1" applyBorder="1" applyAlignment="1" applyProtection="1">
      <alignment vertical="center" wrapText="1"/>
      <protection locked="0"/>
    </xf>
    <xf numFmtId="169" fontId="0" fillId="26" borderId="86" xfId="0" applyNumberFormat="1" applyFill="1" applyBorder="1" applyAlignment="1" applyProtection="1">
      <alignment vertical="center" wrapText="1"/>
      <protection locked="0"/>
    </xf>
    <xf numFmtId="0" fontId="0" fillId="26" borderId="11" xfId="0" applyFill="1" applyBorder="1" applyAlignment="1" applyProtection="1">
      <alignment vertical="center" wrapText="1"/>
      <protection locked="0"/>
    </xf>
    <xf numFmtId="0" fontId="4" fillId="28" borderId="81" xfId="0" applyFont="1" applyFill="1" applyBorder="1" applyAlignment="1">
      <alignment horizontal="center" vertical="center" wrapText="1"/>
    </xf>
    <xf numFmtId="0" fontId="4" fillId="28" borderId="32" xfId="0" applyFont="1" applyFill="1" applyBorder="1" applyAlignment="1">
      <alignment horizontal="center" vertical="center" wrapText="1"/>
    </xf>
    <xf numFmtId="0" fontId="4" fillId="28" borderId="78" xfId="0" applyFont="1" applyFill="1" applyBorder="1" applyAlignment="1">
      <alignment horizontal="center" vertical="center" wrapText="1"/>
    </xf>
    <xf numFmtId="0" fontId="0" fillId="26" borderId="74" xfId="0" applyFill="1" applyBorder="1" applyAlignment="1" applyProtection="1">
      <alignment vertical="center" wrapText="1"/>
      <protection locked="0"/>
    </xf>
    <xf numFmtId="9" fontId="0" fillId="26" borderId="88" xfId="0" applyNumberFormat="1" applyFill="1" applyBorder="1" applyAlignment="1" applyProtection="1">
      <alignment vertical="center" wrapText="1"/>
      <protection locked="0"/>
    </xf>
    <xf numFmtId="10" fontId="0" fillId="26" borderId="88" xfId="0" applyNumberFormat="1" applyFill="1" applyBorder="1" applyAlignment="1" applyProtection="1">
      <alignment vertical="center" wrapText="1"/>
      <protection locked="0"/>
    </xf>
    <xf numFmtId="10" fontId="0" fillId="26" borderId="81" xfId="0" applyNumberFormat="1" applyFill="1" applyBorder="1" applyAlignment="1" applyProtection="1">
      <alignment vertical="center" wrapText="1"/>
      <protection locked="0"/>
    </xf>
    <xf numFmtId="0" fontId="0" fillId="26" borderId="32" xfId="0" applyFill="1" applyBorder="1" applyAlignment="1" applyProtection="1">
      <alignment vertical="center" wrapText="1"/>
      <protection locked="0"/>
    </xf>
    <xf numFmtId="2" fontId="9" fillId="0" borderId="74" xfId="0" applyNumberFormat="1" applyFont="1" applyBorder="1" applyProtection="1">
      <protection locked="0"/>
    </xf>
    <xf numFmtId="2" fontId="9" fillId="0" borderId="103" xfId="0" applyNumberFormat="1" applyFont="1" applyBorder="1" applyProtection="1">
      <protection locked="0"/>
    </xf>
    <xf numFmtId="2" fontId="9" fillId="0" borderId="32" xfId="0" applyNumberFormat="1" applyFont="1" applyBorder="1" applyProtection="1">
      <protection locked="0"/>
    </xf>
    <xf numFmtId="4" fontId="3" fillId="0" borderId="79" xfId="0" applyNumberFormat="1" applyFont="1" applyBorder="1" applyAlignment="1" applyProtection="1">
      <alignment horizontal="right" vertical="center" wrapText="1"/>
      <protection locked="0"/>
    </xf>
    <xf numFmtId="4" fontId="3" fillId="0" borderId="74" xfId="0" applyNumberFormat="1" applyFont="1" applyBorder="1" applyAlignment="1" applyProtection="1">
      <alignment horizontal="right" vertical="center" wrapText="1"/>
      <protection locked="0"/>
    </xf>
    <xf numFmtId="4" fontId="3" fillId="0" borderId="102" xfId="0" applyNumberFormat="1" applyFont="1" applyBorder="1" applyAlignment="1" applyProtection="1">
      <alignment horizontal="right" vertical="center" wrapText="1"/>
      <protection locked="0"/>
    </xf>
    <xf numFmtId="4" fontId="3" fillId="0" borderId="103" xfId="0" applyNumberFormat="1" applyFont="1" applyBorder="1" applyAlignment="1" applyProtection="1">
      <alignment horizontal="right" vertical="center" wrapText="1"/>
      <protection locked="0"/>
    </xf>
    <xf numFmtId="4" fontId="14" fillId="25" borderId="25" xfId="0" applyNumberFormat="1" applyFont="1" applyFill="1" applyBorder="1" applyAlignment="1">
      <alignment horizontal="right" vertical="top" wrapText="1"/>
    </xf>
    <xf numFmtId="4" fontId="3" fillId="0" borderId="80" xfId="0" applyNumberFormat="1" applyFont="1" applyBorder="1" applyAlignment="1" applyProtection="1">
      <alignment horizontal="right" vertical="center" wrapText="1"/>
      <protection locked="0"/>
    </xf>
    <xf numFmtId="4" fontId="3" fillId="0" borderId="47" xfId="0" applyNumberFormat="1" applyFont="1" applyBorder="1" applyAlignment="1" applyProtection="1">
      <alignment horizontal="right" vertical="center" wrapText="1"/>
      <protection locked="0"/>
    </xf>
    <xf numFmtId="4" fontId="3" fillId="0" borderId="38" xfId="0" applyNumberFormat="1" applyFont="1" applyBorder="1" applyAlignment="1" applyProtection="1">
      <alignment horizontal="right" vertical="center" wrapText="1"/>
      <protection locked="0"/>
    </xf>
    <xf numFmtId="4" fontId="3" fillId="0" borderId="76" xfId="0" applyNumberFormat="1" applyFont="1" applyBorder="1" applyAlignment="1" applyProtection="1">
      <alignment horizontal="right" vertical="center" wrapText="1"/>
      <protection locked="0"/>
    </xf>
    <xf numFmtId="4" fontId="14" fillId="25" borderId="72" xfId="0" applyNumberFormat="1" applyFont="1" applyFill="1" applyBorder="1" applyAlignment="1">
      <alignment horizontal="right" vertical="top" wrapText="1"/>
    </xf>
    <xf numFmtId="4" fontId="3" fillId="0" borderId="88" xfId="0" applyNumberFormat="1" applyFont="1" applyBorder="1" applyAlignment="1" applyProtection="1">
      <alignment horizontal="right" vertical="center" wrapText="1"/>
      <protection locked="0"/>
    </xf>
    <xf numFmtId="4" fontId="3" fillId="0" borderId="11" xfId="0" applyNumberFormat="1" applyFont="1" applyBorder="1" applyAlignment="1" applyProtection="1">
      <alignment horizontal="right" vertical="center" wrapText="1"/>
      <protection locked="0"/>
    </xf>
    <xf numFmtId="4" fontId="3" fillId="0" borderId="62" xfId="0" applyNumberFormat="1" applyFont="1" applyBorder="1" applyAlignment="1" applyProtection="1">
      <alignment horizontal="right" vertical="center" wrapText="1"/>
      <protection locked="0"/>
    </xf>
    <xf numFmtId="4" fontId="3" fillId="0" borderId="77" xfId="0" applyNumberFormat="1" applyFont="1" applyBorder="1" applyAlignment="1" applyProtection="1">
      <alignment horizontal="right" vertical="center" wrapText="1"/>
      <protection locked="0"/>
    </xf>
    <xf numFmtId="4" fontId="3" fillId="0" borderId="81" xfId="0" applyNumberFormat="1" applyFont="1" applyBorder="1" applyAlignment="1" applyProtection="1">
      <alignment horizontal="right" vertical="center" wrapText="1"/>
      <protection locked="0"/>
    </xf>
    <xf numFmtId="4" fontId="3" fillId="0" borderId="32" xfId="0" applyNumberFormat="1" applyFont="1" applyBorder="1" applyAlignment="1" applyProtection="1">
      <alignment horizontal="right" vertical="center" wrapText="1"/>
      <protection locked="0"/>
    </xf>
    <xf numFmtId="4" fontId="3" fillId="0" borderId="86" xfId="0" applyNumberFormat="1" applyFont="1" applyBorder="1" applyAlignment="1" applyProtection="1">
      <alignment horizontal="right" vertical="center" wrapText="1"/>
      <protection locked="0"/>
    </xf>
    <xf numFmtId="4" fontId="3" fillId="0" borderId="78" xfId="0" applyNumberFormat="1" applyFont="1" applyBorder="1" applyAlignment="1" applyProtection="1">
      <alignment horizontal="right" vertical="center" wrapText="1"/>
      <protection locked="0"/>
    </xf>
    <xf numFmtId="4" fontId="14" fillId="25" borderId="111" xfId="0" applyNumberFormat="1" applyFont="1" applyFill="1" applyBorder="1" applyAlignment="1">
      <alignment horizontal="right" vertical="top" wrapText="1"/>
    </xf>
    <xf numFmtId="4" fontId="14" fillId="25" borderId="20" xfId="0" applyNumberFormat="1" applyFont="1" applyFill="1" applyBorder="1" applyAlignment="1">
      <alignment horizontal="right" vertical="top" wrapText="1"/>
    </xf>
    <xf numFmtId="4" fontId="14" fillId="25" borderId="105" xfId="0" applyNumberFormat="1" applyFont="1" applyFill="1" applyBorder="1" applyAlignment="1">
      <alignment horizontal="right" vertical="top" wrapText="1"/>
    </xf>
    <xf numFmtId="4" fontId="14" fillId="25" borderId="30" xfId="0" applyNumberFormat="1" applyFont="1" applyFill="1" applyBorder="1" applyAlignment="1">
      <alignment horizontal="right" vertical="top" wrapText="1"/>
    </xf>
    <xf numFmtId="4" fontId="14" fillId="25" borderId="27" xfId="0" applyNumberFormat="1" applyFont="1" applyFill="1" applyBorder="1" applyAlignment="1">
      <alignment horizontal="right" vertical="top" wrapText="1"/>
    </xf>
    <xf numFmtId="4" fontId="14" fillId="25" borderId="99" xfId="0" applyNumberFormat="1" applyFont="1" applyFill="1" applyBorder="1" applyAlignment="1">
      <alignment horizontal="right" vertical="center" wrapText="1"/>
    </xf>
    <xf numFmtId="4" fontId="14" fillId="25" borderId="30" xfId="0" applyNumberFormat="1" applyFont="1" applyFill="1" applyBorder="1" applyAlignment="1">
      <alignment horizontal="right" vertical="center" wrapText="1"/>
    </xf>
    <xf numFmtId="4" fontId="14" fillId="25" borderId="96" xfId="0" applyNumberFormat="1" applyFont="1" applyFill="1" applyBorder="1" applyAlignment="1">
      <alignment horizontal="right" vertical="center" wrapText="1"/>
    </xf>
    <xf numFmtId="4" fontId="14" fillId="25" borderId="96" xfId="0" applyNumberFormat="1" applyFont="1" applyFill="1" applyBorder="1" applyAlignment="1">
      <alignment vertical="center" wrapText="1"/>
    </xf>
    <xf numFmtId="4" fontId="14" fillId="25" borderId="68" xfId="0" applyNumberFormat="1" applyFont="1" applyFill="1" applyBorder="1" applyAlignment="1">
      <alignment vertical="top" wrapText="1"/>
    </xf>
    <xf numFmtId="4" fontId="14" fillId="25" borderId="72" xfId="0" applyNumberFormat="1" applyFont="1" applyFill="1" applyBorder="1" applyAlignment="1">
      <alignment vertical="top" wrapText="1"/>
    </xf>
    <xf numFmtId="4" fontId="14" fillId="25" borderId="84" xfId="0" applyNumberFormat="1" applyFont="1" applyFill="1" applyBorder="1" applyAlignment="1">
      <alignment vertical="top" wrapText="1"/>
    </xf>
    <xf numFmtId="4" fontId="14" fillId="25" borderId="27" xfId="0" applyNumberFormat="1" applyFont="1" applyFill="1" applyBorder="1" applyAlignment="1">
      <alignment vertical="top" wrapText="1"/>
    </xf>
    <xf numFmtId="4" fontId="14" fillId="25" borderId="22" xfId="0" applyNumberFormat="1" applyFont="1" applyFill="1" applyBorder="1" applyAlignment="1">
      <alignment vertical="center" wrapText="1"/>
    </xf>
    <xf numFmtId="4" fontId="14" fillId="25" borderId="30" xfId="0" applyNumberFormat="1" applyFont="1" applyFill="1" applyBorder="1" applyAlignment="1">
      <alignment vertical="center" wrapText="1"/>
    </xf>
    <xf numFmtId="4" fontId="14" fillId="25" borderId="25" xfId="0" applyNumberFormat="1" applyFont="1" applyFill="1" applyBorder="1" applyAlignment="1">
      <alignment vertical="top" wrapText="1"/>
    </xf>
    <xf numFmtId="4" fontId="14" fillId="25" borderId="99" xfId="0" applyNumberFormat="1" applyFont="1" applyFill="1" applyBorder="1" applyAlignment="1">
      <alignment vertical="top" wrapText="1"/>
    </xf>
    <xf numFmtId="4" fontId="14" fillId="25" borderId="30" xfId="0" applyNumberFormat="1" applyFont="1" applyFill="1" applyBorder="1" applyAlignment="1">
      <alignment vertical="top" wrapText="1"/>
    </xf>
    <xf numFmtId="4" fontId="14" fillId="25" borderId="96" xfId="0" applyNumberFormat="1" applyFont="1" applyFill="1" applyBorder="1" applyAlignment="1">
      <alignment vertical="top" wrapText="1"/>
    </xf>
    <xf numFmtId="0" fontId="14" fillId="28" borderId="28" xfId="0" applyFont="1" applyFill="1" applyBorder="1" applyAlignment="1">
      <alignment vertical="center" wrapText="1"/>
    </xf>
    <xf numFmtId="0" fontId="3" fillId="0" borderId="70" xfId="0" applyFont="1" applyBorder="1" applyAlignment="1" applyProtection="1">
      <alignment horizontal="left" vertical="top" wrapText="1"/>
      <protection locked="0"/>
    </xf>
    <xf numFmtId="0" fontId="3" fillId="0" borderId="69" xfId="0" applyFont="1" applyBorder="1" applyAlignment="1" applyProtection="1">
      <alignment horizontal="left" vertical="top" wrapText="1"/>
      <protection locked="0"/>
    </xf>
    <xf numFmtId="0" fontId="14" fillId="25" borderId="95" xfId="0" applyFont="1" applyFill="1" applyBorder="1" applyAlignment="1">
      <alignment vertical="top" wrapText="1"/>
    </xf>
    <xf numFmtId="0" fontId="3" fillId="0" borderId="67" xfId="0" applyFont="1" applyBorder="1" applyAlignment="1">
      <alignment vertical="top" wrapText="1"/>
    </xf>
    <xf numFmtId="0" fontId="0" fillId="0" borderId="83" xfId="0" applyBorder="1"/>
    <xf numFmtId="4" fontId="3" fillId="0" borderId="37" xfId="0" applyNumberFormat="1" applyFont="1" applyBorder="1" applyAlignment="1" applyProtection="1">
      <alignment horizontal="right" vertical="center" wrapText="1"/>
      <protection locked="0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4" fontId="14" fillId="25" borderId="73" xfId="0" applyNumberFormat="1" applyFont="1" applyFill="1" applyBorder="1" applyAlignment="1" applyProtection="1">
      <alignment horizontal="right" vertical="center" wrapText="1"/>
    </xf>
    <xf numFmtId="4" fontId="14" fillId="25" borderId="71" xfId="0" applyNumberFormat="1" applyFont="1" applyFill="1" applyBorder="1" applyAlignment="1" applyProtection="1">
      <alignment horizontal="right" vertical="center" wrapText="1"/>
    </xf>
    <xf numFmtId="4" fontId="14" fillId="25" borderId="26" xfId="0" applyNumberFormat="1" applyFont="1" applyFill="1" applyBorder="1" applyAlignment="1">
      <alignment horizontal="right" vertical="top" wrapText="1"/>
    </xf>
    <xf numFmtId="4" fontId="14" fillId="25" borderId="28" xfId="0" applyNumberFormat="1" applyFont="1" applyFill="1" applyBorder="1" applyAlignment="1">
      <alignment horizontal="right" vertical="top" wrapText="1"/>
    </xf>
    <xf numFmtId="4" fontId="14" fillId="25" borderId="79" xfId="0" applyNumberFormat="1" applyFont="1" applyFill="1" applyBorder="1" applyAlignment="1">
      <alignment horizontal="right" vertical="top" wrapText="1"/>
    </xf>
    <xf numFmtId="4" fontId="14" fillId="25" borderId="74" xfId="0" applyNumberFormat="1" applyFont="1" applyFill="1" applyBorder="1" applyAlignment="1">
      <alignment horizontal="right" vertical="top" wrapText="1"/>
    </xf>
    <xf numFmtId="4" fontId="14" fillId="25" borderId="103" xfId="0" applyNumberFormat="1" applyFont="1" applyFill="1" applyBorder="1" applyAlignment="1">
      <alignment horizontal="right" vertical="top" wrapText="1"/>
    </xf>
    <xf numFmtId="4" fontId="14" fillId="25" borderId="112" xfId="0" applyNumberFormat="1" applyFont="1" applyFill="1" applyBorder="1" applyAlignment="1">
      <alignment horizontal="right" vertical="top" wrapText="1"/>
    </xf>
    <xf numFmtId="4" fontId="14" fillId="25" borderId="88" xfId="0" applyNumberFormat="1" applyFont="1" applyFill="1" applyBorder="1" applyAlignment="1" applyProtection="1">
      <alignment horizontal="right" vertical="top" wrapText="1"/>
    </xf>
    <xf numFmtId="4" fontId="14" fillId="25" borderId="11" xfId="0" applyNumberFormat="1" applyFont="1" applyFill="1" applyBorder="1" applyAlignment="1" applyProtection="1">
      <alignment horizontal="right" vertical="top" wrapText="1"/>
    </xf>
    <xf numFmtId="4" fontId="14" fillId="25" borderId="77" xfId="0" applyNumberFormat="1" applyFont="1" applyFill="1" applyBorder="1" applyAlignment="1" applyProtection="1">
      <alignment horizontal="right" vertical="top" wrapText="1"/>
    </xf>
    <xf numFmtId="4" fontId="14" fillId="29" borderId="88" xfId="0" applyNumberFormat="1" applyFont="1" applyFill="1" applyBorder="1" applyAlignment="1" applyProtection="1">
      <alignment horizontal="right" vertical="top" wrapText="1"/>
    </xf>
    <xf numFmtId="4" fontId="14" fillId="29" borderId="11" xfId="0" applyNumberFormat="1" applyFont="1" applyFill="1" applyBorder="1" applyAlignment="1" applyProtection="1">
      <alignment horizontal="right" vertical="top" wrapText="1"/>
    </xf>
    <xf numFmtId="4" fontId="14" fillId="29" borderId="77" xfId="0" applyNumberFormat="1" applyFont="1" applyFill="1" applyBorder="1" applyAlignment="1" applyProtection="1">
      <alignment horizontal="right" vertical="top" wrapText="1"/>
    </xf>
    <xf numFmtId="4" fontId="14" fillId="29" borderId="72" xfId="0" applyNumberFormat="1" applyFont="1" applyFill="1" applyBorder="1" applyAlignment="1">
      <alignment horizontal="right" vertical="top" wrapText="1"/>
    </xf>
    <xf numFmtId="4" fontId="14" fillId="25" borderId="11" xfId="0" applyNumberFormat="1" applyFont="1" applyFill="1" applyBorder="1" applyAlignment="1" applyProtection="1">
      <alignment vertical="top" wrapText="1"/>
    </xf>
    <xf numFmtId="4" fontId="14" fillId="29" borderId="11" xfId="0" applyNumberFormat="1" applyFont="1" applyFill="1" applyBorder="1" applyAlignment="1" applyProtection="1">
      <alignment vertical="top" wrapText="1"/>
    </xf>
    <xf numFmtId="4" fontId="14" fillId="29" borderId="73" xfId="0" applyNumberFormat="1" applyFont="1" applyFill="1" applyBorder="1" applyAlignment="1">
      <alignment horizontal="right" vertical="top" wrapText="1"/>
    </xf>
    <xf numFmtId="4" fontId="14" fillId="25" borderId="81" xfId="0" applyNumberFormat="1" applyFont="1" applyFill="1" applyBorder="1" applyAlignment="1" applyProtection="1">
      <alignment horizontal="right" vertical="top" wrapText="1"/>
    </xf>
    <xf numFmtId="4" fontId="14" fillId="25" borderId="32" xfId="0" applyNumberFormat="1" applyFont="1" applyFill="1" applyBorder="1" applyAlignment="1" applyProtection="1">
      <alignment horizontal="right" vertical="top" wrapText="1"/>
    </xf>
    <xf numFmtId="4" fontId="14" fillId="25" borderId="78" xfId="0" applyNumberFormat="1" applyFont="1" applyFill="1" applyBorder="1" applyAlignment="1" applyProtection="1">
      <alignment horizontal="right" vertical="top" wrapText="1"/>
    </xf>
    <xf numFmtId="4" fontId="14" fillId="25" borderId="104" xfId="0" applyNumberFormat="1" applyFont="1" applyFill="1" applyBorder="1" applyAlignment="1">
      <alignment horizontal="right" vertical="top" wrapText="1"/>
    </xf>
    <xf numFmtId="4" fontId="14" fillId="25" borderId="107" xfId="0" applyNumberFormat="1" applyFont="1" applyFill="1" applyBorder="1" applyAlignment="1">
      <alignment horizontal="right" vertical="top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65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3" fillId="28" borderId="118" xfId="0" applyFont="1" applyFill="1" applyBorder="1" applyAlignment="1">
      <alignment horizontal="left" vertical="center" wrapText="1"/>
    </xf>
    <xf numFmtId="0" fontId="3" fillId="28" borderId="63" xfId="0" applyFont="1" applyFill="1" applyBorder="1" applyAlignment="1">
      <alignment horizontal="left" vertical="center" wrapText="1"/>
    </xf>
    <xf numFmtId="0" fontId="3" fillId="28" borderId="64" xfId="0" applyFont="1" applyFill="1" applyBorder="1" applyAlignment="1">
      <alignment horizontal="left" vertical="center" wrapText="1"/>
    </xf>
    <xf numFmtId="0" fontId="3" fillId="28" borderId="14" xfId="0" applyFont="1" applyFill="1" applyBorder="1" applyAlignment="1">
      <alignment horizontal="left" vertical="center" wrapText="1"/>
    </xf>
    <xf numFmtId="0" fontId="3" fillId="28" borderId="0" xfId="0" applyFont="1" applyFill="1" applyBorder="1" applyAlignment="1">
      <alignment horizontal="left" vertical="center" wrapText="1"/>
    </xf>
    <xf numFmtId="0" fontId="3" fillId="28" borderId="37" xfId="0" applyFont="1" applyFill="1" applyBorder="1" applyAlignment="1">
      <alignment horizontal="left" vertical="center" wrapText="1"/>
    </xf>
    <xf numFmtId="0" fontId="22" fillId="28" borderId="113" xfId="0" applyFont="1" applyFill="1" applyBorder="1" applyAlignment="1">
      <alignment horizontal="left" vertical="center" wrapText="1"/>
    </xf>
    <xf numFmtId="0" fontId="22" fillId="28" borderId="114" xfId="0" applyFont="1" applyFill="1" applyBorder="1" applyAlignment="1">
      <alignment horizontal="left" vertical="center" wrapText="1"/>
    </xf>
    <xf numFmtId="0" fontId="22" fillId="28" borderId="115" xfId="0" applyFont="1" applyFill="1" applyBorder="1" applyAlignment="1">
      <alignment horizontal="left" vertical="center" wrapText="1"/>
    </xf>
    <xf numFmtId="0" fontId="3" fillId="0" borderId="62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/>
      <protection locked="0"/>
    </xf>
    <xf numFmtId="0" fontId="3" fillId="0" borderId="86" xfId="0" applyFont="1" applyFill="1" applyBorder="1" applyAlignment="1">
      <alignment horizontal="center" vertical="center" wrapText="1"/>
    </xf>
    <xf numFmtId="0" fontId="3" fillId="0" borderId="11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28" borderId="86" xfId="0" applyFont="1" applyFill="1" applyBorder="1" applyAlignment="1" applyProtection="1">
      <alignment horizontal="center" vertical="center" wrapText="1"/>
    </xf>
    <xf numFmtId="0" fontId="3" fillId="28" borderId="90" xfId="0" applyFont="1" applyFill="1" applyBorder="1" applyAlignment="1" applyProtection="1">
      <alignment horizontal="center" vertical="center" wrapText="1"/>
    </xf>
    <xf numFmtId="0" fontId="3" fillId="0" borderId="86" xfId="0" applyFont="1" applyBorder="1" applyAlignment="1" applyProtection="1">
      <alignment horizontal="center" vertical="center" wrapText="1"/>
      <protection locked="0"/>
    </xf>
    <xf numFmtId="0" fontId="3" fillId="0" borderId="90" xfId="0" applyFont="1" applyBorder="1" applyAlignment="1" applyProtection="1">
      <alignment horizontal="center" vertical="center" wrapText="1"/>
      <protection locked="0"/>
    </xf>
    <xf numFmtId="0" fontId="3" fillId="28" borderId="82" xfId="0" applyFont="1" applyFill="1" applyBorder="1" applyAlignment="1">
      <alignment horizontal="left" vertical="center" wrapText="1"/>
    </xf>
    <xf numFmtId="0" fontId="3" fillId="28" borderId="11" xfId="0" applyFont="1" applyFill="1" applyBorder="1" applyAlignment="1">
      <alignment horizontal="left" vertical="center" wrapText="1"/>
    </xf>
    <xf numFmtId="0" fontId="3" fillId="0" borderId="114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0" borderId="117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14" fillId="28" borderId="126" xfId="0" applyFont="1" applyFill="1" applyBorder="1" applyAlignment="1">
      <alignment horizontal="left" vertical="center" wrapText="1"/>
    </xf>
    <xf numFmtId="0" fontId="14" fillId="28" borderId="127" xfId="0" applyFont="1" applyFill="1" applyBorder="1" applyAlignment="1">
      <alignment horizontal="left" vertical="center" wrapText="1"/>
    </xf>
    <xf numFmtId="0" fontId="14" fillId="28" borderId="128" xfId="0" applyFont="1" applyFill="1" applyBorder="1" applyAlignment="1">
      <alignment horizontal="left" vertical="center" wrapText="1"/>
    </xf>
    <xf numFmtId="0" fontId="2" fillId="0" borderId="0" xfId="32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center" vertical="top" wrapText="1"/>
      <protection locked="0"/>
    </xf>
    <xf numFmtId="0" fontId="2" fillId="0" borderId="0" xfId="32" applyAlignment="1" applyProtection="1">
      <protection locked="0"/>
    </xf>
    <xf numFmtId="0" fontId="0" fillId="0" borderId="0" xfId="0" applyProtection="1">
      <protection locked="0"/>
    </xf>
    <xf numFmtId="0" fontId="17" fillId="28" borderId="63" xfId="0" applyFont="1" applyFill="1" applyBorder="1" applyAlignment="1">
      <alignment horizontal="left" vertical="center"/>
    </xf>
    <xf numFmtId="0" fontId="3" fillId="0" borderId="119" xfId="0" applyFont="1" applyBorder="1" applyAlignment="1">
      <alignment vertical="center" wrapText="1"/>
    </xf>
    <xf numFmtId="0" fontId="3" fillId="0" borderId="67" xfId="0" applyFont="1" applyBorder="1" applyAlignment="1">
      <alignment vertical="center" wrapText="1"/>
    </xf>
    <xf numFmtId="0" fontId="3" fillId="0" borderId="120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28" borderId="121" xfId="0" applyFont="1" applyFill="1" applyBorder="1" applyAlignment="1">
      <alignment horizontal="left" vertical="center" wrapText="1"/>
    </xf>
    <xf numFmtId="0" fontId="3" fillId="28" borderId="24" xfId="0" applyFont="1" applyFill="1" applyBorder="1" applyAlignment="1">
      <alignment horizontal="left" vertical="center" wrapText="1"/>
    </xf>
    <xf numFmtId="0" fontId="3" fillId="28" borderId="35" xfId="0" applyFont="1" applyFill="1" applyBorder="1" applyAlignment="1">
      <alignment horizontal="left" vertical="center" wrapText="1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63" xfId="0" applyFont="1" applyBorder="1" applyAlignment="1" applyProtection="1">
      <alignment horizontal="left" vertical="center" wrapText="1"/>
    </xf>
    <xf numFmtId="0" fontId="3" fillId="0" borderId="117" xfId="0" applyFont="1" applyBorder="1" applyAlignment="1" applyProtection="1">
      <alignment horizontal="left" vertical="center" wrapText="1"/>
    </xf>
    <xf numFmtId="0" fontId="17" fillId="0" borderId="11" xfId="0" applyFont="1" applyBorder="1" applyAlignment="1" applyProtection="1">
      <alignment horizontal="left" vertical="center"/>
      <protection locked="0"/>
    </xf>
    <xf numFmtId="0" fontId="14" fillId="28" borderId="130" xfId="0" applyFont="1" applyFill="1" applyBorder="1" applyAlignment="1">
      <alignment horizontal="left" vertical="center" wrapText="1"/>
    </xf>
    <xf numFmtId="0" fontId="3" fillId="28" borderId="116" xfId="0" applyFont="1" applyFill="1" applyBorder="1" applyAlignment="1">
      <alignment horizontal="left" vertical="center" wrapText="1"/>
    </xf>
    <xf numFmtId="0" fontId="3" fillId="28" borderId="90" xfId="0" applyFont="1" applyFill="1" applyBorder="1" applyAlignment="1">
      <alignment horizontal="left" vertical="center" wrapText="1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0" borderId="62" xfId="0" applyFont="1" applyFill="1" applyBorder="1" applyAlignment="1" applyProtection="1">
      <alignment horizontal="left" vertical="center" wrapText="1"/>
      <protection locked="0"/>
    </xf>
    <xf numFmtId="0" fontId="3" fillId="0" borderId="63" xfId="0" applyFont="1" applyFill="1" applyBorder="1" applyAlignment="1" applyProtection="1">
      <alignment horizontal="left" vertical="center" wrapText="1"/>
      <protection locked="0"/>
    </xf>
    <xf numFmtId="0" fontId="3" fillId="0" borderId="117" xfId="0" applyFont="1" applyFill="1" applyBorder="1" applyAlignment="1" applyProtection="1">
      <alignment horizontal="left" vertical="center" wrapText="1"/>
      <protection locked="0"/>
    </xf>
    <xf numFmtId="0" fontId="14" fillId="28" borderId="122" xfId="0" applyFont="1" applyFill="1" applyBorder="1" applyAlignment="1">
      <alignment horizontal="left" vertical="center"/>
    </xf>
    <xf numFmtId="0" fontId="14" fillId="28" borderId="123" xfId="0" applyFont="1" applyFill="1" applyBorder="1" applyAlignment="1">
      <alignment horizontal="left" vertical="center"/>
    </xf>
    <xf numFmtId="0" fontId="14" fillId="28" borderId="124" xfId="0" applyFont="1" applyFill="1" applyBorder="1" applyAlignment="1">
      <alignment horizontal="left" vertical="center"/>
    </xf>
    <xf numFmtId="0" fontId="22" fillId="28" borderId="101" xfId="0" applyFont="1" applyFill="1" applyBorder="1" applyAlignment="1">
      <alignment horizontal="left" vertical="center" wrapText="1"/>
    </xf>
    <xf numFmtId="0" fontId="3" fillId="0" borderId="114" xfId="0" applyFont="1" applyBorder="1" applyAlignment="1" applyProtection="1">
      <alignment horizontal="left" vertical="center" wrapText="1"/>
      <protection locked="0"/>
    </xf>
    <xf numFmtId="0" fontId="3" fillId="0" borderId="115" xfId="0" applyFont="1" applyBorder="1" applyAlignment="1" applyProtection="1">
      <alignment horizontal="left" vertical="center" wrapText="1"/>
      <protection locked="0"/>
    </xf>
    <xf numFmtId="0" fontId="3" fillId="28" borderId="62" xfId="0" applyFont="1" applyFill="1" applyBorder="1" applyAlignment="1">
      <alignment horizontal="left" vertical="center" wrapText="1"/>
    </xf>
    <xf numFmtId="0" fontId="3" fillId="0" borderId="117" xfId="0" applyFont="1" applyBorder="1" applyAlignment="1" applyProtection="1">
      <alignment horizontal="left" vertical="center"/>
      <protection locked="0"/>
    </xf>
    <xf numFmtId="0" fontId="14" fillId="0" borderId="14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27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44" xfId="0" applyNumberFormat="1" applyFont="1" applyFill="1" applyBorder="1" applyAlignment="1" applyProtection="1">
      <alignment horizontal="left" vertical="center" wrapText="1"/>
      <protection locked="0"/>
    </xf>
    <xf numFmtId="0" fontId="3" fillId="28" borderId="86" xfId="0" applyFont="1" applyFill="1" applyBorder="1" applyAlignment="1">
      <alignment horizontal="right" vertical="center"/>
    </xf>
    <xf numFmtId="0" fontId="3" fillId="28" borderId="116" xfId="0" applyFont="1" applyFill="1" applyBorder="1" applyAlignment="1">
      <alignment horizontal="right" vertical="center"/>
    </xf>
    <xf numFmtId="0" fontId="3" fillId="28" borderId="90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28" borderId="129" xfId="0" applyFont="1" applyFill="1" applyBorder="1" applyAlignment="1">
      <alignment horizontal="left" vertical="center" wrapText="1"/>
    </xf>
    <xf numFmtId="0" fontId="3" fillId="28" borderId="32" xfId="0" applyFont="1" applyFill="1" applyBorder="1" applyAlignment="1">
      <alignment horizontal="left" vertical="center" wrapText="1"/>
    </xf>
    <xf numFmtId="0" fontId="3" fillId="0" borderId="86" xfId="0" applyFont="1" applyBorder="1" applyAlignment="1" applyProtection="1">
      <alignment horizontal="left" vertical="center"/>
      <protection locked="0"/>
    </xf>
    <xf numFmtId="0" fontId="3" fillId="0" borderId="116" xfId="0" applyFont="1" applyBorder="1" applyAlignment="1" applyProtection="1">
      <alignment horizontal="left" vertical="center"/>
      <protection locked="0"/>
    </xf>
    <xf numFmtId="0" fontId="3" fillId="0" borderId="90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 wrapText="1"/>
      <protection locked="0"/>
    </xf>
    <xf numFmtId="0" fontId="3" fillId="28" borderId="102" xfId="0" applyFont="1" applyFill="1" applyBorder="1" applyAlignment="1">
      <alignment horizontal="left" vertical="center" wrapText="1"/>
    </xf>
    <xf numFmtId="0" fontId="3" fillId="28" borderId="101" xfId="0" applyFont="1" applyFill="1" applyBorder="1" applyAlignment="1">
      <alignment horizontal="left" vertical="center" wrapText="1"/>
    </xf>
    <xf numFmtId="0" fontId="3" fillId="28" borderId="130" xfId="0" applyFont="1" applyFill="1" applyBorder="1" applyAlignment="1">
      <alignment horizontal="left" vertical="center" wrapText="1"/>
    </xf>
    <xf numFmtId="0" fontId="22" fillId="28" borderId="118" xfId="0" applyFont="1" applyFill="1" applyBorder="1" applyAlignment="1">
      <alignment horizontal="left" vertical="center" wrapText="1"/>
    </xf>
    <xf numFmtId="0" fontId="3" fillId="28" borderId="117" xfId="0" applyFont="1" applyFill="1" applyBorder="1" applyAlignment="1">
      <alignment horizontal="left" vertical="center" wrapText="1"/>
    </xf>
    <xf numFmtId="0" fontId="14" fillId="28" borderId="125" xfId="0" applyFont="1" applyFill="1" applyBorder="1" applyAlignment="1">
      <alignment horizontal="left" vertical="center" wrapText="1"/>
    </xf>
    <xf numFmtId="0" fontId="14" fillId="28" borderId="39" xfId="0" applyFont="1" applyFill="1" applyBorder="1" applyAlignment="1">
      <alignment horizontal="left" vertical="center" wrapText="1"/>
    </xf>
    <xf numFmtId="0" fontId="3" fillId="0" borderId="116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5" fillId="0" borderId="98" xfId="0" applyFont="1" applyBorder="1" applyAlignment="1" applyProtection="1">
      <alignment vertical="top" wrapText="1"/>
      <protection locked="0"/>
    </xf>
    <xf numFmtId="0" fontId="5" fillId="0" borderId="63" xfId="0" applyFont="1" applyBorder="1" applyAlignment="1" applyProtection="1">
      <alignment vertical="top" wrapText="1"/>
      <protection locked="0"/>
    </xf>
    <xf numFmtId="0" fontId="5" fillId="0" borderId="64" xfId="0" applyFont="1" applyBorder="1" applyAlignment="1" applyProtection="1">
      <alignment vertical="top" wrapText="1"/>
      <protection locked="0"/>
    </xf>
    <xf numFmtId="0" fontId="3" fillId="0" borderId="77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6" fillId="28" borderId="0" xfId="0" applyFont="1" applyFill="1" applyBorder="1" applyAlignment="1">
      <alignment horizontal="center" wrapText="1"/>
    </xf>
    <xf numFmtId="0" fontId="0" fillId="0" borderId="0" xfId="0"/>
    <xf numFmtId="0" fontId="0" fillId="0" borderId="37" xfId="0" applyBorder="1"/>
    <xf numFmtId="0" fontId="6" fillId="28" borderId="0" xfId="0" applyFont="1" applyFill="1" applyBorder="1" applyAlignment="1">
      <alignment horizontal="right" wrapText="1"/>
    </xf>
    <xf numFmtId="0" fontId="6" fillId="28" borderId="95" xfId="0" applyFont="1" applyFill="1" applyBorder="1" applyAlignment="1">
      <alignment horizontal="left" vertical="center" wrapText="1" indent="1"/>
    </xf>
    <xf numFmtId="0" fontId="6" fillId="28" borderId="22" xfId="0" applyFont="1" applyFill="1" applyBorder="1" applyAlignment="1">
      <alignment horizontal="left" vertical="center" wrapText="1" indent="1"/>
    </xf>
    <xf numFmtId="0" fontId="6" fillId="28" borderId="96" xfId="0" applyFont="1" applyFill="1" applyBorder="1" applyAlignment="1">
      <alignment horizontal="left" vertical="center" wrapText="1" indent="1"/>
    </xf>
    <xf numFmtId="0" fontId="6" fillId="28" borderId="98" xfId="0" applyFont="1" applyFill="1" applyBorder="1" applyAlignment="1">
      <alignment horizontal="left" vertical="center" wrapText="1" indent="2"/>
    </xf>
    <xf numFmtId="0" fontId="0" fillId="28" borderId="63" xfId="0" applyFill="1" applyBorder="1"/>
    <xf numFmtId="0" fontId="0" fillId="28" borderId="64" xfId="0" applyFill="1" applyBorder="1"/>
    <xf numFmtId="0" fontId="6" fillId="25" borderId="98" xfId="0" applyFont="1" applyFill="1" applyBorder="1" applyAlignment="1" applyProtection="1">
      <alignment horizontal="left" vertical="top" wrapText="1"/>
    </xf>
    <xf numFmtId="0" fontId="6" fillId="25" borderId="63" xfId="0" applyFont="1" applyFill="1" applyBorder="1" applyAlignment="1" applyProtection="1">
      <alignment horizontal="left" vertical="top" wrapText="1"/>
    </xf>
    <xf numFmtId="0" fontId="6" fillId="28" borderId="99" xfId="0" applyFont="1" applyFill="1" applyBorder="1" applyAlignment="1">
      <alignment horizontal="left" vertical="top" wrapText="1" indent="1"/>
    </xf>
    <xf numFmtId="0" fontId="6" fillId="28" borderId="30" xfId="0" applyFont="1" applyFill="1" applyBorder="1" applyAlignment="1">
      <alignment horizontal="left" vertical="top" wrapText="1" indent="1"/>
    </xf>
    <xf numFmtId="0" fontId="6" fillId="28" borderId="131" xfId="0" applyFont="1" applyFill="1" applyBorder="1" applyAlignment="1">
      <alignment horizontal="left" vertical="top" wrapText="1" indent="1"/>
    </xf>
    <xf numFmtId="0" fontId="6" fillId="28" borderId="114" xfId="0" applyFont="1" applyFill="1" applyBorder="1" applyAlignment="1">
      <alignment horizontal="left" vertical="top" wrapText="1" indent="1"/>
    </xf>
    <xf numFmtId="0" fontId="6" fillId="28" borderId="132" xfId="0" applyFont="1" applyFill="1" applyBorder="1" applyAlignment="1">
      <alignment horizontal="left" vertical="top" wrapText="1" indent="1"/>
    </xf>
    <xf numFmtId="0" fontId="3" fillId="0" borderId="78" xfId="0" applyFont="1" applyBorder="1" applyAlignment="1" applyProtection="1">
      <alignment horizontal="left" vertical="center" wrapText="1"/>
      <protection locked="0"/>
    </xf>
    <xf numFmtId="0" fontId="5" fillId="0" borderId="88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81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5" fillId="0" borderId="98" xfId="0" applyFont="1" applyBorder="1" applyAlignment="1" applyProtection="1">
      <alignment horizontal="left" vertical="center" wrapText="1"/>
      <protection locked="0"/>
    </xf>
    <xf numFmtId="0" fontId="5" fillId="0" borderId="64" xfId="0" applyFont="1" applyBorder="1" applyAlignment="1" applyProtection="1">
      <alignment horizontal="left" vertical="center" wrapText="1"/>
      <protection locked="0"/>
    </xf>
    <xf numFmtId="0" fontId="14" fillId="28" borderId="74" xfId="0" applyFont="1" applyFill="1" applyBorder="1" applyAlignment="1">
      <alignment horizontal="center" vertical="center" wrapText="1"/>
    </xf>
    <xf numFmtId="0" fontId="14" fillId="28" borderId="103" xfId="0" applyFont="1" applyFill="1" applyBorder="1" applyAlignment="1">
      <alignment horizontal="center" vertical="center" wrapText="1"/>
    </xf>
    <xf numFmtId="0" fontId="6" fillId="28" borderId="79" xfId="0" applyFont="1" applyFill="1" applyBorder="1" applyAlignment="1">
      <alignment horizontal="left" vertical="center" wrapText="1"/>
    </xf>
    <xf numFmtId="0" fontId="6" fillId="28" borderId="74" xfId="0" applyFont="1" applyFill="1" applyBorder="1" applyAlignment="1">
      <alignment horizontal="left" vertical="center" wrapText="1"/>
    </xf>
    <xf numFmtId="0" fontId="3" fillId="0" borderId="72" xfId="0" applyFont="1" applyBorder="1" applyAlignment="1" applyProtection="1">
      <alignment horizontal="left" vertical="center" wrapText="1"/>
      <protection locked="0"/>
    </xf>
    <xf numFmtId="0" fontId="6" fillId="28" borderId="95" xfId="0" applyFont="1" applyFill="1" applyBorder="1" applyAlignment="1">
      <alignment horizontal="left" vertical="center" wrapText="1"/>
    </xf>
    <xf numFmtId="0" fontId="6" fillId="28" borderId="22" xfId="0" applyFont="1" applyFill="1" applyBorder="1" applyAlignment="1">
      <alignment horizontal="left" vertical="center" wrapText="1"/>
    </xf>
    <xf numFmtId="0" fontId="6" fillId="28" borderId="96" xfId="0" applyFont="1" applyFill="1" applyBorder="1" applyAlignment="1">
      <alignment horizontal="left" vertical="center" wrapText="1"/>
    </xf>
    <xf numFmtId="0" fontId="5" fillId="0" borderId="86" xfId="0" applyFont="1" applyBorder="1" applyAlignment="1" applyProtection="1">
      <alignment horizontal="left" vertical="center" wrapText="1"/>
      <protection locked="0"/>
    </xf>
    <xf numFmtId="0" fontId="5" fillId="0" borderId="116" xfId="0" applyFont="1" applyBorder="1" applyAlignment="1" applyProtection="1">
      <alignment horizontal="left" vertical="center" wrapText="1"/>
      <protection locked="0"/>
    </xf>
    <xf numFmtId="0" fontId="5" fillId="0" borderId="90" xfId="0" applyFont="1" applyBorder="1" applyAlignment="1" applyProtection="1">
      <alignment horizontal="left" vertical="center" wrapText="1"/>
      <protection locked="0"/>
    </xf>
    <xf numFmtId="0" fontId="6" fillId="28" borderId="99" xfId="0" applyFont="1" applyFill="1" applyBorder="1" applyAlignment="1">
      <alignment horizontal="left" vertical="center" wrapText="1"/>
    </xf>
    <xf numFmtId="0" fontId="6" fillId="28" borderId="30" xfId="0" applyFont="1" applyFill="1" applyBorder="1" applyAlignment="1">
      <alignment horizontal="left" vertical="center" wrapText="1"/>
    </xf>
    <xf numFmtId="0" fontId="6" fillId="28" borderId="93" xfId="0" applyFont="1" applyFill="1" applyBorder="1" applyAlignment="1">
      <alignment horizontal="left" vertical="center" wrapText="1"/>
    </xf>
    <xf numFmtId="0" fontId="5" fillId="28" borderId="47" xfId="0" applyFont="1" applyFill="1" applyBorder="1" applyAlignment="1">
      <alignment horizontal="left" vertical="center" wrapText="1"/>
    </xf>
    <xf numFmtId="0" fontId="5" fillId="0" borderId="102" xfId="0" applyFont="1" applyBorder="1" applyAlignment="1" applyProtection="1">
      <alignment horizontal="left" vertical="center" wrapText="1"/>
      <protection locked="0"/>
    </xf>
    <xf numFmtId="0" fontId="5" fillId="0" borderId="114" xfId="0" applyFont="1" applyBorder="1" applyAlignment="1" applyProtection="1">
      <alignment horizontal="left" vertical="center" wrapText="1"/>
      <protection locked="0"/>
    </xf>
    <xf numFmtId="0" fontId="5" fillId="0" borderId="132" xfId="0" applyFont="1" applyBorder="1" applyAlignment="1" applyProtection="1">
      <alignment horizontal="left" vertical="center" wrapText="1"/>
      <protection locked="0"/>
    </xf>
    <xf numFmtId="0" fontId="5" fillId="0" borderId="101" xfId="0" applyFont="1" applyBorder="1" applyAlignment="1" applyProtection="1">
      <alignment horizontal="left" vertical="center" wrapText="1"/>
      <protection locked="0"/>
    </xf>
    <xf numFmtId="0" fontId="5" fillId="28" borderId="95" xfId="0" applyFont="1" applyFill="1" applyBorder="1" applyAlignment="1">
      <alignment horizontal="center" vertical="center" wrapText="1"/>
    </xf>
    <xf numFmtId="0" fontId="5" fillId="28" borderId="91" xfId="0" applyFont="1" applyFill="1" applyBorder="1" applyAlignment="1">
      <alignment horizontal="center" vertical="center" wrapText="1"/>
    </xf>
    <xf numFmtId="14" fontId="6" fillId="0" borderId="92" xfId="0" applyNumberFormat="1" applyFont="1" applyBorder="1" applyAlignment="1" applyProtection="1">
      <alignment horizontal="left" vertical="center" wrapText="1"/>
      <protection locked="0"/>
    </xf>
    <xf numFmtId="14" fontId="6" fillId="0" borderId="22" xfId="0" applyNumberFormat="1" applyFont="1" applyBorder="1" applyAlignment="1" applyProtection="1">
      <alignment horizontal="left" vertical="center" wrapText="1"/>
      <protection locked="0"/>
    </xf>
    <xf numFmtId="14" fontId="6" fillId="0" borderId="96" xfId="0" applyNumberFormat="1" applyFont="1" applyBorder="1" applyAlignment="1" applyProtection="1">
      <alignment horizontal="left" vertical="center" wrapText="1"/>
      <protection locked="0"/>
    </xf>
    <xf numFmtId="0" fontId="5" fillId="28" borderId="22" xfId="0" applyFont="1" applyFill="1" applyBorder="1" applyAlignment="1">
      <alignment horizontal="center" vertical="center" wrapText="1"/>
    </xf>
    <xf numFmtId="0" fontId="5" fillId="0" borderId="62" xfId="0" applyFont="1" applyBorder="1" applyAlignment="1" applyProtection="1">
      <alignment horizontal="left" vertical="center" wrapText="1"/>
      <protection locked="0"/>
    </xf>
    <xf numFmtId="0" fontId="5" fillId="0" borderId="63" xfId="0" applyFont="1" applyBorder="1" applyAlignment="1" applyProtection="1">
      <alignment horizontal="left" vertical="center" wrapText="1"/>
      <protection locked="0"/>
    </xf>
    <xf numFmtId="0" fontId="5" fillId="0" borderId="72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78" xfId="0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left" vertical="center" wrapText="1"/>
    </xf>
    <xf numFmtId="0" fontId="5" fillId="0" borderId="63" xfId="0" applyFont="1" applyBorder="1" applyAlignment="1" applyProtection="1">
      <alignment horizontal="left" vertical="center" wrapText="1"/>
    </xf>
    <xf numFmtId="0" fontId="5" fillId="0" borderId="72" xfId="0" applyFont="1" applyBorder="1" applyAlignment="1" applyProtection="1">
      <alignment horizontal="left" vertical="center" wrapText="1"/>
    </xf>
    <xf numFmtId="0" fontId="5" fillId="0" borderId="102" xfId="0" applyFont="1" applyBorder="1" applyAlignment="1" applyProtection="1">
      <alignment horizontal="left" vertical="center"/>
      <protection locked="0"/>
    </xf>
    <xf numFmtId="0" fontId="5" fillId="0" borderId="114" xfId="0" applyFont="1" applyBorder="1" applyAlignment="1" applyProtection="1">
      <alignment horizontal="left" vertical="center"/>
      <protection locked="0"/>
    </xf>
    <xf numFmtId="0" fontId="5" fillId="0" borderId="132" xfId="0" applyFont="1" applyBorder="1" applyAlignment="1" applyProtection="1">
      <alignment horizontal="left" vertical="center"/>
      <protection locked="0"/>
    </xf>
    <xf numFmtId="0" fontId="5" fillId="0" borderId="78" xfId="0" applyFont="1" applyBorder="1" applyAlignment="1" applyProtection="1">
      <alignment horizontal="left" vertical="center" wrapText="1"/>
      <protection locked="0"/>
    </xf>
    <xf numFmtId="0" fontId="16" fillId="28" borderId="133" xfId="0" applyFont="1" applyFill="1" applyBorder="1" applyAlignment="1">
      <alignment horizontal="left" vertical="center" wrapText="1" indent="1"/>
    </xf>
    <xf numFmtId="0" fontId="16" fillId="28" borderId="134" xfId="0" applyFont="1" applyFill="1" applyBorder="1" applyAlignment="1">
      <alignment horizontal="left" vertical="center" wrapText="1" indent="1"/>
    </xf>
    <xf numFmtId="0" fontId="16" fillId="28" borderId="135" xfId="0" applyFont="1" applyFill="1" applyBorder="1" applyAlignment="1">
      <alignment horizontal="left" vertical="center" wrapText="1" indent="1"/>
    </xf>
    <xf numFmtId="0" fontId="5" fillId="0" borderId="66" xfId="0" applyNumberFormat="1" applyFont="1" applyBorder="1" applyAlignment="1" applyProtection="1">
      <alignment horizontal="justify" vertical="top" wrapText="1"/>
      <protection locked="0"/>
    </xf>
    <xf numFmtId="0" fontId="5" fillId="0" borderId="67" xfId="0" applyNumberFormat="1" applyFont="1" applyBorder="1" applyAlignment="1" applyProtection="1">
      <alignment horizontal="justify" vertical="top" wrapText="1"/>
      <protection locked="0"/>
    </xf>
    <xf numFmtId="0" fontId="5" fillId="0" borderId="68" xfId="0" applyNumberFormat="1" applyFont="1" applyBorder="1" applyAlignment="1" applyProtection="1">
      <alignment horizontal="justify" vertical="top" wrapText="1"/>
      <protection locked="0"/>
    </xf>
    <xf numFmtId="0" fontId="5" fillId="0" borderId="21" xfId="0" applyNumberFormat="1" applyFont="1" applyBorder="1" applyAlignment="1" applyProtection="1">
      <alignment horizontal="justify" vertical="top" wrapText="1"/>
      <protection locked="0"/>
    </xf>
    <xf numFmtId="0" fontId="5" fillId="0" borderId="0" xfId="0" applyNumberFormat="1" applyFont="1" applyBorder="1" applyAlignment="1" applyProtection="1">
      <alignment horizontal="justify" vertical="top" wrapText="1"/>
      <protection locked="0"/>
    </xf>
    <xf numFmtId="0" fontId="5" fillId="0" borderId="25" xfId="0" applyNumberFormat="1" applyFont="1" applyBorder="1" applyAlignment="1" applyProtection="1">
      <alignment horizontal="justify" vertical="top" wrapText="1"/>
      <protection locked="0"/>
    </xf>
    <xf numFmtId="0" fontId="5" fillId="0" borderId="26" xfId="0" applyNumberFormat="1" applyFont="1" applyBorder="1" applyAlignment="1" applyProtection="1">
      <alignment horizontal="justify" vertical="top" wrapText="1"/>
      <protection locked="0"/>
    </xf>
    <xf numFmtId="0" fontId="5" fillId="0" borderId="20" xfId="0" applyNumberFormat="1" applyFont="1" applyBorder="1" applyAlignment="1" applyProtection="1">
      <alignment horizontal="justify" vertical="top" wrapText="1"/>
      <protection locked="0"/>
    </xf>
    <xf numFmtId="0" fontId="5" fillId="0" borderId="27" xfId="0" applyNumberFormat="1" applyFont="1" applyBorder="1" applyAlignment="1" applyProtection="1">
      <alignment horizontal="justify" vertical="top" wrapText="1"/>
      <protection locked="0"/>
    </xf>
    <xf numFmtId="0" fontId="10" fillId="28" borderId="22" xfId="0" applyFont="1" applyFill="1" applyBorder="1" applyAlignment="1">
      <alignment horizontal="right" vertical="center" wrapText="1"/>
    </xf>
    <xf numFmtId="0" fontId="10" fillId="28" borderId="96" xfId="0" applyFont="1" applyFill="1" applyBorder="1" applyAlignment="1">
      <alignment horizontal="right" vertical="center" wrapText="1"/>
    </xf>
    <xf numFmtId="0" fontId="6" fillId="0" borderId="23" xfId="0" applyFont="1" applyBorder="1" applyAlignment="1" applyProtection="1">
      <alignment horizontal="justify" vertical="top" wrapText="1"/>
      <protection locked="0"/>
    </xf>
    <xf numFmtId="0" fontId="6" fillId="0" borderId="24" xfId="0" applyFont="1" applyBorder="1" applyAlignment="1" applyProtection="1">
      <alignment horizontal="justify" vertical="top" wrapText="1"/>
      <protection locked="0"/>
    </xf>
    <xf numFmtId="0" fontId="6" fillId="0" borderId="73" xfId="0" applyFont="1" applyBorder="1" applyAlignment="1" applyProtection="1">
      <alignment horizontal="justify" vertical="top" wrapText="1"/>
      <protection locked="0"/>
    </xf>
    <xf numFmtId="0" fontId="6" fillId="0" borderId="21" xfId="0" applyFont="1" applyBorder="1" applyAlignment="1" applyProtection="1">
      <alignment horizontal="justify" vertical="top" wrapText="1"/>
      <protection locked="0"/>
    </xf>
    <xf numFmtId="0" fontId="6" fillId="0" borderId="0" xfId="0" applyFont="1" applyBorder="1" applyAlignment="1" applyProtection="1">
      <alignment horizontal="justify" vertical="top" wrapText="1"/>
      <protection locked="0"/>
    </xf>
    <xf numFmtId="0" fontId="6" fillId="0" borderId="25" xfId="0" applyFont="1" applyBorder="1" applyAlignment="1" applyProtection="1">
      <alignment horizontal="justify" vertical="top" wrapText="1"/>
      <protection locked="0"/>
    </xf>
    <xf numFmtId="0" fontId="0" fillId="0" borderId="26" xfId="0" applyBorder="1" applyAlignment="1" applyProtection="1">
      <alignment horizontal="justify" vertical="top" wrapText="1"/>
      <protection locked="0"/>
    </xf>
    <xf numFmtId="0" fontId="0" fillId="0" borderId="20" xfId="0" applyBorder="1" applyAlignment="1" applyProtection="1">
      <alignment horizontal="justify" vertical="top" wrapText="1"/>
      <protection locked="0"/>
    </xf>
    <xf numFmtId="0" fontId="0" fillId="0" borderId="27" xfId="0" applyBorder="1" applyAlignment="1" applyProtection="1">
      <alignment horizontal="justify" vertical="top" wrapText="1"/>
      <protection locked="0"/>
    </xf>
    <xf numFmtId="0" fontId="0" fillId="0" borderId="0" xfId="0" applyAlignment="1">
      <alignment horizontal="left" vertical="top" wrapText="1"/>
    </xf>
    <xf numFmtId="0" fontId="21" fillId="28" borderId="136" xfId="0" applyFont="1" applyFill="1" applyBorder="1" applyAlignment="1">
      <alignment horizontal="center" vertical="center" wrapText="1"/>
    </xf>
    <xf numFmtId="0" fontId="21" fillId="28" borderId="36" xfId="0" applyFont="1" applyFill="1" applyBorder="1" applyAlignment="1">
      <alignment horizontal="center" vertical="center" wrapText="1"/>
    </xf>
    <xf numFmtId="0" fontId="21" fillId="28" borderId="38" xfId="0" applyFont="1" applyFill="1" applyBorder="1" applyAlignment="1">
      <alignment horizontal="center" vertical="center" wrapText="1"/>
    </xf>
    <xf numFmtId="0" fontId="51" fillId="28" borderId="79" xfId="0" applyFont="1" applyFill="1" applyBorder="1" applyAlignment="1">
      <alignment horizontal="center" vertical="center" wrapText="1"/>
    </xf>
    <xf numFmtId="0" fontId="51" fillId="28" borderId="74" xfId="0" applyFont="1" applyFill="1" applyBorder="1" applyAlignment="1">
      <alignment horizontal="center" vertical="center" wrapText="1"/>
    </xf>
    <xf numFmtId="0" fontId="51" fillId="28" borderId="103" xfId="0" applyFont="1" applyFill="1" applyBorder="1" applyAlignment="1">
      <alignment horizontal="center" vertical="center" wrapText="1"/>
    </xf>
    <xf numFmtId="0" fontId="10" fillId="28" borderId="88" xfId="0" applyFont="1" applyFill="1" applyBorder="1" applyAlignment="1">
      <alignment horizontal="center" vertical="center" wrapText="1"/>
    </xf>
    <xf numFmtId="0" fontId="51" fillId="28" borderId="11" xfId="0" applyFont="1" applyFill="1" applyBorder="1" applyAlignment="1">
      <alignment horizontal="center" vertical="center" wrapText="1"/>
    </xf>
    <xf numFmtId="0" fontId="51" fillId="28" borderId="77" xfId="0" applyFont="1" applyFill="1" applyBorder="1" applyAlignment="1">
      <alignment horizontal="center" vertical="center" wrapText="1"/>
    </xf>
    <xf numFmtId="0" fontId="51" fillId="28" borderId="88" xfId="0" applyFont="1" applyFill="1" applyBorder="1" applyAlignment="1">
      <alignment horizontal="center" vertical="center" wrapText="1"/>
    </xf>
    <xf numFmtId="0" fontId="21" fillId="28" borderId="70" xfId="0" applyFont="1" applyFill="1" applyBorder="1" applyAlignment="1">
      <alignment horizontal="center" vertical="center" wrapText="1"/>
    </xf>
    <xf numFmtId="0" fontId="21" fillId="28" borderId="83" xfId="0" applyFont="1" applyFill="1" applyBorder="1" applyAlignment="1">
      <alignment horizontal="center" vertical="center" wrapText="1"/>
    </xf>
    <xf numFmtId="0" fontId="21" fillId="28" borderId="89" xfId="0" applyFont="1" applyFill="1" applyBorder="1" applyAlignment="1">
      <alignment horizontal="center" vertical="center" wrapText="1"/>
    </xf>
    <xf numFmtId="0" fontId="21" fillId="28" borderId="137" xfId="0" applyFont="1" applyFill="1" applyBorder="1" applyAlignment="1">
      <alignment horizontal="center" vertical="center" wrapText="1"/>
    </xf>
    <xf numFmtId="0" fontId="21" fillId="28" borderId="138" xfId="0" applyFont="1" applyFill="1" applyBorder="1" applyAlignment="1">
      <alignment horizontal="center" vertical="center" wrapText="1"/>
    </xf>
    <xf numFmtId="0" fontId="21" fillId="28" borderId="80" xfId="0" applyFont="1" applyFill="1" applyBorder="1" applyAlignment="1">
      <alignment horizontal="center" vertical="center" wrapText="1"/>
    </xf>
    <xf numFmtId="0" fontId="21" fillId="28" borderId="94" xfId="0" applyFont="1" applyFill="1" applyBorder="1" applyAlignment="1">
      <alignment horizontal="center" vertical="center" wrapText="1"/>
    </xf>
    <xf numFmtId="0" fontId="21" fillId="28" borderId="65" xfId="0" applyFont="1" applyFill="1" applyBorder="1" applyAlignment="1">
      <alignment horizontal="center" vertical="center" wrapText="1"/>
    </xf>
    <xf numFmtId="0" fontId="21" fillId="28" borderId="47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4" fillId="0" borderId="26" xfId="0" applyFont="1" applyFill="1" applyBorder="1" applyAlignment="1" applyProtection="1">
      <alignment horizontal="justify" vertical="top" wrapText="1"/>
    </xf>
    <xf numFmtId="0" fontId="24" fillId="0" borderId="20" xfId="0" applyFont="1" applyFill="1" applyBorder="1" applyAlignment="1" applyProtection="1">
      <alignment horizontal="justify" vertical="top" wrapText="1"/>
    </xf>
    <xf numFmtId="0" fontId="6" fillId="28" borderId="66" xfId="0" applyFont="1" applyFill="1" applyBorder="1" applyAlignment="1">
      <alignment horizontal="left" vertical="center" wrapText="1"/>
    </xf>
    <xf numFmtId="0" fontId="6" fillId="28" borderId="67" xfId="0" applyFont="1" applyFill="1" applyBorder="1" applyAlignment="1">
      <alignment horizontal="left" vertical="center" wrapText="1"/>
    </xf>
    <xf numFmtId="0" fontId="6" fillId="28" borderId="68" xfId="0" applyFont="1" applyFill="1" applyBorder="1" applyAlignment="1">
      <alignment horizontal="left" vertical="center" wrapText="1"/>
    </xf>
    <xf numFmtId="0" fontId="6" fillId="28" borderId="26" xfId="0" applyFont="1" applyFill="1" applyBorder="1" applyAlignment="1">
      <alignment horizontal="left" vertical="center" wrapText="1"/>
    </xf>
    <xf numFmtId="0" fontId="6" fillId="28" borderId="20" xfId="0" applyFont="1" applyFill="1" applyBorder="1" applyAlignment="1">
      <alignment horizontal="left" vertical="center" wrapText="1"/>
    </xf>
    <xf numFmtId="0" fontId="6" fillId="28" borderId="27" xfId="0" applyFont="1" applyFill="1" applyBorder="1" applyAlignment="1">
      <alignment horizontal="left" vertical="center" wrapText="1"/>
    </xf>
    <xf numFmtId="0" fontId="9" fillId="0" borderId="62" xfId="0" applyFont="1" applyBorder="1" applyAlignment="1" applyProtection="1">
      <alignment horizontal="left"/>
      <protection locked="0"/>
    </xf>
    <xf numFmtId="0" fontId="9" fillId="0" borderId="64" xfId="0" applyFont="1" applyBorder="1" applyAlignment="1" applyProtection="1">
      <alignment horizontal="left"/>
      <protection locked="0"/>
    </xf>
    <xf numFmtId="0" fontId="10" fillId="28" borderId="94" xfId="0" applyFont="1" applyFill="1" applyBorder="1" applyAlignment="1">
      <alignment horizontal="center" vertical="center" wrapText="1"/>
    </xf>
    <xf numFmtId="0" fontId="10" fillId="28" borderId="105" xfId="0" applyFont="1" applyFill="1" applyBorder="1" applyAlignment="1">
      <alignment horizontal="center" vertical="center" wrapText="1"/>
    </xf>
    <xf numFmtId="3" fontId="14" fillId="0" borderId="92" xfId="0" applyNumberFormat="1" applyFont="1" applyBorder="1" applyAlignment="1" applyProtection="1">
      <alignment horizontal="center" vertical="center"/>
      <protection locked="0"/>
    </xf>
    <xf numFmtId="3" fontId="14" fillId="0" borderId="96" xfId="0" applyNumberFormat="1" applyFont="1" applyBorder="1" applyAlignment="1" applyProtection="1">
      <alignment horizontal="center" vertical="center"/>
      <protection locked="0"/>
    </xf>
    <xf numFmtId="0" fontId="9" fillId="0" borderId="98" xfId="0" applyFont="1" applyBorder="1" applyAlignment="1" applyProtection="1">
      <alignment horizontal="left"/>
      <protection locked="0"/>
    </xf>
    <xf numFmtId="0" fontId="9" fillId="0" borderId="88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10" fillId="25" borderId="95" xfId="0" applyFont="1" applyFill="1" applyBorder="1" applyAlignment="1">
      <alignment horizontal="right" vertical="center"/>
    </xf>
    <xf numFmtId="0" fontId="10" fillId="25" borderId="22" xfId="0" applyFont="1" applyFill="1" applyBorder="1" applyAlignment="1">
      <alignment horizontal="right" vertical="center"/>
    </xf>
    <xf numFmtId="0" fontId="10" fillId="25" borderId="91" xfId="0" applyFont="1" applyFill="1" applyBorder="1" applyAlignment="1">
      <alignment horizontal="right" vertical="center"/>
    </xf>
    <xf numFmtId="0" fontId="14" fillId="28" borderId="95" xfId="0" applyFont="1" applyFill="1" applyBorder="1" applyAlignment="1">
      <alignment horizontal="center" vertical="center"/>
    </xf>
    <xf numFmtId="0" fontId="14" fillId="28" borderId="22" xfId="0" applyFont="1" applyFill="1" applyBorder="1" applyAlignment="1">
      <alignment horizontal="center" vertical="center"/>
    </xf>
    <xf numFmtId="0" fontId="14" fillId="28" borderId="91" xfId="0" applyFont="1" applyFill="1" applyBorder="1" applyAlignment="1">
      <alignment horizontal="center" vertical="center"/>
    </xf>
    <xf numFmtId="0" fontId="10" fillId="28" borderId="67" xfId="0" applyFont="1" applyFill="1" applyBorder="1" applyAlignment="1">
      <alignment horizontal="center" wrapText="1"/>
    </xf>
    <xf numFmtId="0" fontId="10" fillId="28" borderId="68" xfId="0" applyFont="1" applyFill="1" applyBorder="1" applyAlignment="1">
      <alignment horizontal="center" wrapText="1"/>
    </xf>
    <xf numFmtId="0" fontId="9" fillId="0" borderId="81" xfId="0" applyFont="1" applyBorder="1" applyAlignment="1" applyProtection="1">
      <alignment horizontal="left"/>
      <protection locked="0"/>
    </xf>
    <xf numFmtId="0" fontId="9" fillId="0" borderId="32" xfId="0" applyFont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28" borderId="74" xfId="0" applyFont="1" applyFill="1" applyBorder="1" applyAlignment="1">
      <alignment horizontal="center" vertical="center"/>
    </xf>
    <xf numFmtId="0" fontId="10" fillId="28" borderId="32" xfId="0" applyFont="1" applyFill="1" applyBorder="1" applyAlignment="1">
      <alignment horizontal="center" vertical="center"/>
    </xf>
    <xf numFmtId="0" fontId="10" fillId="28" borderId="95" xfId="0" applyFont="1" applyFill="1" applyBorder="1" applyAlignment="1">
      <alignment horizontal="center"/>
    </xf>
    <xf numFmtId="0" fontId="10" fillId="28" borderId="22" xfId="0" applyFont="1" applyFill="1" applyBorder="1" applyAlignment="1">
      <alignment horizontal="center"/>
    </xf>
    <xf numFmtId="0" fontId="10" fillId="28" borderId="96" xfId="0" applyFont="1" applyFill="1" applyBorder="1" applyAlignment="1">
      <alignment horizontal="center"/>
    </xf>
    <xf numFmtId="0" fontId="6" fillId="28" borderId="66" xfId="0" applyFont="1" applyFill="1" applyBorder="1" applyAlignment="1">
      <alignment horizontal="left" indent="1"/>
    </xf>
    <xf numFmtId="0" fontId="6" fillId="28" borderId="67" xfId="0" applyFont="1" applyFill="1" applyBorder="1" applyAlignment="1">
      <alignment horizontal="left" indent="1"/>
    </xf>
    <xf numFmtId="0" fontId="6" fillId="28" borderId="22" xfId="0" applyFont="1" applyFill="1" applyBorder="1" applyAlignment="1">
      <alignment horizontal="left" indent="1"/>
    </xf>
    <xf numFmtId="0" fontId="6" fillId="28" borderId="96" xfId="0" applyFont="1" applyFill="1" applyBorder="1" applyAlignment="1">
      <alignment horizontal="left" indent="1"/>
    </xf>
    <xf numFmtId="0" fontId="9" fillId="0" borderId="80" xfId="0" applyFont="1" applyBorder="1" applyAlignment="1" applyProtection="1">
      <alignment horizontal="left"/>
      <protection locked="0"/>
    </xf>
    <xf numFmtId="0" fontId="9" fillId="0" borderId="47" xfId="0" applyFont="1" applyBorder="1" applyAlignment="1" applyProtection="1">
      <alignment horizontal="left"/>
      <protection locked="0"/>
    </xf>
    <xf numFmtId="0" fontId="46" fillId="0" borderId="0" xfId="0" applyFont="1" applyBorder="1" applyAlignment="1">
      <alignment horizontal="left"/>
    </xf>
    <xf numFmtId="0" fontId="27" fillId="28" borderId="139" xfId="0" applyFont="1" applyFill="1" applyBorder="1" applyAlignment="1">
      <alignment horizontal="center" wrapText="1"/>
    </xf>
    <xf numFmtId="0" fontId="27" fillId="28" borderId="107" xfId="0" applyFont="1" applyFill="1" applyBorder="1" applyAlignment="1">
      <alignment horizontal="center" wrapText="1"/>
    </xf>
    <xf numFmtId="0" fontId="27" fillId="28" borderId="94" xfId="0" applyFont="1" applyFill="1" applyBorder="1" applyAlignment="1">
      <alignment horizontal="center" vertical="center" wrapText="1"/>
    </xf>
    <xf numFmtId="0" fontId="27" fillId="28" borderId="105" xfId="0" applyFont="1" applyFill="1" applyBorder="1" applyAlignment="1">
      <alignment horizontal="center" vertical="center" wrapText="1"/>
    </xf>
    <xf numFmtId="0" fontId="10" fillId="28" borderId="79" xfId="0" applyFont="1" applyFill="1" applyBorder="1" applyAlignment="1">
      <alignment horizontal="left" vertical="center"/>
    </xf>
    <xf numFmtId="0" fontId="10" fillId="28" borderId="74" xfId="0" applyFont="1" applyFill="1" applyBorder="1" applyAlignment="1">
      <alignment horizontal="left" vertical="center"/>
    </xf>
    <xf numFmtId="0" fontId="10" fillId="28" borderId="81" xfId="0" applyFont="1" applyFill="1" applyBorder="1" applyAlignment="1">
      <alignment horizontal="left" vertical="center"/>
    </xf>
    <xf numFmtId="0" fontId="10" fillId="28" borderId="32" xfId="0" applyFont="1" applyFill="1" applyBorder="1" applyAlignment="1">
      <alignment horizontal="left" vertical="center"/>
    </xf>
    <xf numFmtId="0" fontId="10" fillId="28" borderId="136" xfId="0" applyFont="1" applyFill="1" applyBorder="1" applyAlignment="1">
      <alignment horizontal="left" vertical="center"/>
    </xf>
    <xf numFmtId="0" fontId="10" fillId="28" borderId="67" xfId="0" applyFont="1" applyFill="1" applyBorder="1" applyAlignment="1">
      <alignment horizontal="left" vertical="center"/>
    </xf>
    <xf numFmtId="0" fontId="10" fillId="28" borderId="106" xfId="0" applyFont="1" applyFill="1" applyBorder="1" applyAlignment="1">
      <alignment horizontal="left" vertical="center"/>
    </xf>
    <xf numFmtId="0" fontId="10" fillId="28" borderId="20" xfId="0" applyFont="1" applyFill="1" applyBorder="1" applyAlignment="1">
      <alignment horizontal="left" vertical="center"/>
    </xf>
    <xf numFmtId="0" fontId="13" fillId="0" borderId="13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6" fillId="28" borderId="70" xfId="0" applyFont="1" applyFill="1" applyBorder="1" applyAlignment="1">
      <alignment horizontal="center" vertical="center" wrapText="1"/>
    </xf>
    <xf numFmtId="0" fontId="6" fillId="28" borderId="69" xfId="0" applyFont="1" applyFill="1" applyBorder="1" applyAlignment="1">
      <alignment horizontal="center" vertical="center" wrapText="1"/>
    </xf>
    <xf numFmtId="0" fontId="6" fillId="28" borderId="95" xfId="0" applyFont="1" applyFill="1" applyBorder="1" applyAlignment="1">
      <alignment horizontal="center" vertical="top" wrapText="1"/>
    </xf>
    <xf numFmtId="0" fontId="6" fillId="28" borderId="22" xfId="0" applyFont="1" applyFill="1" applyBorder="1" applyAlignment="1">
      <alignment horizontal="center" vertical="top" wrapText="1"/>
    </xf>
    <xf numFmtId="0" fontId="6" fillId="28" borderId="66" xfId="0" applyFont="1" applyFill="1" applyBorder="1" applyAlignment="1">
      <alignment horizontal="center" vertical="center" wrapText="1"/>
    </xf>
    <xf numFmtId="0" fontId="6" fillId="28" borderId="67" xfId="0" applyFont="1" applyFill="1" applyBorder="1" applyAlignment="1">
      <alignment horizontal="center" vertical="center" wrapText="1"/>
    </xf>
    <xf numFmtId="0" fontId="6" fillId="28" borderId="26" xfId="0" applyFont="1" applyFill="1" applyBorder="1" applyAlignment="1">
      <alignment horizontal="center" vertical="center" wrapText="1"/>
    </xf>
    <xf numFmtId="0" fontId="6" fillId="28" borderId="20" xfId="0" applyFont="1" applyFill="1" applyBorder="1" applyAlignment="1">
      <alignment horizontal="center" vertical="center" wrapText="1"/>
    </xf>
    <xf numFmtId="0" fontId="6" fillId="28" borderId="96" xfId="0" applyFont="1" applyFill="1" applyBorder="1" applyAlignment="1">
      <alignment horizontal="center" vertical="top" wrapText="1"/>
    </xf>
    <xf numFmtId="0" fontId="3" fillId="0" borderId="98" xfId="0" applyFont="1" applyBorder="1" applyAlignment="1" applyProtection="1">
      <alignment horizontal="left" vertical="top" wrapText="1"/>
      <protection locked="0"/>
    </xf>
    <xf numFmtId="0" fontId="3" fillId="0" borderId="72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>
      <alignment vertical="top" wrapText="1"/>
    </xf>
    <xf numFmtId="0" fontId="6" fillId="28" borderId="68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14" fillId="28" borderId="95" xfId="0" applyFont="1" applyFill="1" applyBorder="1" applyAlignment="1">
      <alignment horizontal="left" vertical="center" wrapText="1"/>
    </xf>
    <xf numFmtId="0" fontId="14" fillId="28" borderId="22" xfId="0" applyFont="1" applyFill="1" applyBorder="1" applyAlignment="1">
      <alignment horizontal="left" vertical="center" wrapText="1"/>
    </xf>
    <xf numFmtId="0" fontId="3" fillId="0" borderId="66" xfId="0" applyFont="1" applyBorder="1" applyAlignment="1" applyProtection="1">
      <alignment horizontal="left" vertical="top" wrapText="1"/>
      <protection locked="0"/>
    </xf>
    <xf numFmtId="0" fontId="3" fillId="0" borderId="68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justify" vertical="top"/>
    </xf>
    <xf numFmtId="0" fontId="26" fillId="0" borderId="0" xfId="0" applyFont="1" applyAlignment="1">
      <alignment horizontal="left" vertical="center"/>
    </xf>
    <xf numFmtId="0" fontId="3" fillId="0" borderId="13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49" fontId="24" fillId="0" borderId="0" xfId="0" applyNumberFormat="1" applyFont="1" applyAlignment="1">
      <alignment horizontal="left" vertical="center" wrapText="1"/>
    </xf>
    <xf numFmtId="0" fontId="6" fillId="28" borderId="66" xfId="0" applyFont="1" applyFill="1" applyBorder="1" applyAlignment="1">
      <alignment horizontal="left" vertical="center" wrapText="1" indent="1"/>
    </xf>
    <xf numFmtId="0" fontId="6" fillId="28" borderId="67" xfId="0" applyFont="1" applyFill="1" applyBorder="1" applyAlignment="1">
      <alignment horizontal="left" vertical="center" wrapText="1" indent="1"/>
    </xf>
    <xf numFmtId="0" fontId="6" fillId="28" borderId="68" xfId="0" applyFont="1" applyFill="1" applyBorder="1" applyAlignment="1">
      <alignment horizontal="left" vertical="center" wrapText="1" indent="1"/>
    </xf>
    <xf numFmtId="0" fontId="6" fillId="28" borderId="26" xfId="0" applyFont="1" applyFill="1" applyBorder="1" applyAlignment="1">
      <alignment horizontal="left" vertical="center" wrapText="1" indent="1"/>
    </xf>
    <xf numFmtId="0" fontId="6" fillId="28" borderId="20" xfId="0" applyFont="1" applyFill="1" applyBorder="1" applyAlignment="1">
      <alignment horizontal="left" vertical="center" wrapText="1" indent="1"/>
    </xf>
    <xf numFmtId="0" fontId="6" fillId="28" borderId="27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6" fillId="0" borderId="0" xfId="0" applyFont="1" applyAlignment="1">
      <alignment horizontal="justify" vertical="top"/>
    </xf>
    <xf numFmtId="0" fontId="6" fillId="25" borderId="88" xfId="0" applyFont="1" applyFill="1" applyBorder="1" applyAlignment="1">
      <alignment vertical="top" wrapText="1"/>
    </xf>
    <xf numFmtId="0" fontId="6" fillId="25" borderId="62" xfId="0" applyFont="1" applyFill="1" applyBorder="1" applyAlignment="1">
      <alignment vertical="top" wrapText="1"/>
    </xf>
    <xf numFmtId="0" fontId="5" fillId="29" borderId="88" xfId="0" applyFont="1" applyFill="1" applyBorder="1" applyAlignment="1">
      <alignment vertical="top" wrapText="1"/>
    </xf>
    <xf numFmtId="0" fontId="5" fillId="29" borderId="62" xfId="0" applyFont="1" applyFill="1" applyBorder="1" applyAlignment="1">
      <alignment vertical="top" wrapText="1"/>
    </xf>
    <xf numFmtId="0" fontId="5" fillId="29" borderId="140" xfId="0" applyFont="1" applyFill="1" applyBorder="1" applyAlignment="1">
      <alignment vertical="top" wrapText="1"/>
    </xf>
    <xf numFmtId="0" fontId="5" fillId="29" borderId="34" xfId="0" applyFont="1" applyFill="1" applyBorder="1" applyAlignment="1">
      <alignment vertical="top" wrapText="1"/>
    </xf>
    <xf numFmtId="0" fontId="6" fillId="25" borderId="81" xfId="0" applyFont="1" applyFill="1" applyBorder="1" applyAlignment="1">
      <alignment vertical="top" wrapText="1"/>
    </xf>
    <xf numFmtId="0" fontId="6" fillId="25" borderId="86" xfId="0" applyFont="1" applyFill="1" applyBorder="1" applyAlignment="1">
      <alignment vertical="top" wrapText="1"/>
    </xf>
    <xf numFmtId="0" fontId="6" fillId="25" borderId="141" xfId="0" applyFont="1" applyFill="1" applyBorder="1" applyAlignment="1">
      <alignment vertical="top" wrapText="1"/>
    </xf>
    <xf numFmtId="0" fontId="6" fillId="25" borderId="107" xfId="0" applyFont="1" applyFill="1" applyBorder="1" applyAlignment="1">
      <alignment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6" fillId="0" borderId="122" xfId="0" applyFont="1" applyBorder="1" applyAlignment="1">
      <alignment horizontal="left" vertical="center" indent="1"/>
    </xf>
    <xf numFmtId="0" fontId="6" fillId="0" borderId="123" xfId="0" applyFont="1" applyBorder="1" applyAlignment="1">
      <alignment horizontal="left" vertical="center" indent="1"/>
    </xf>
    <xf numFmtId="0" fontId="6" fillId="0" borderId="124" xfId="0" applyFont="1" applyBorder="1" applyAlignment="1">
      <alignment horizontal="left" vertical="center" indent="1"/>
    </xf>
    <xf numFmtId="0" fontId="6" fillId="25" borderId="99" xfId="0" applyFont="1" applyFill="1" applyBorder="1" applyAlignment="1">
      <alignment vertical="top" wrapText="1"/>
    </xf>
    <xf numFmtId="0" fontId="6" fillId="25" borderId="93" xfId="0" applyFont="1" applyFill="1" applyBorder="1" applyAlignment="1">
      <alignment vertical="top" wrapText="1"/>
    </xf>
    <xf numFmtId="0" fontId="6" fillId="25" borderId="80" xfId="0" applyFont="1" applyFill="1" applyBorder="1" applyAlignment="1">
      <alignment vertical="top" wrapText="1"/>
    </xf>
    <xf numFmtId="0" fontId="6" fillId="25" borderId="38" xfId="0" applyFont="1" applyFill="1" applyBorder="1" applyAlignment="1">
      <alignment vertical="top" wrapText="1"/>
    </xf>
    <xf numFmtId="0" fontId="6" fillId="28" borderId="19" xfId="0" applyFont="1" applyFill="1" applyBorder="1" applyAlignment="1">
      <alignment horizontal="left" vertical="center" wrapText="1"/>
    </xf>
    <xf numFmtId="0" fontId="6" fillId="28" borderId="16" xfId="0" applyFont="1" applyFill="1" applyBorder="1" applyAlignment="1">
      <alignment horizontal="left" vertical="center" wrapText="1"/>
    </xf>
    <xf numFmtId="0" fontId="6" fillId="28" borderId="17" xfId="0" applyFont="1" applyFill="1" applyBorder="1" applyAlignment="1">
      <alignment horizontal="left" vertical="center" wrapText="1"/>
    </xf>
    <xf numFmtId="0" fontId="6" fillId="28" borderId="125" xfId="0" applyFont="1" applyFill="1" applyBorder="1" applyAlignment="1">
      <alignment horizontal="left" vertical="center" wrapText="1"/>
    </xf>
    <xf numFmtId="0" fontId="6" fillId="28" borderId="39" xfId="0" applyFont="1" applyFill="1" applyBorder="1" applyAlignment="1">
      <alignment horizontal="left" vertical="center" wrapText="1"/>
    </xf>
    <xf numFmtId="0" fontId="6" fillId="28" borderId="142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34" xfId="0" applyFont="1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36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38" xfId="0" applyBorder="1" applyAlignment="1" applyProtection="1">
      <alignment vertical="top" wrapText="1"/>
      <protection locked="0"/>
    </xf>
    <xf numFmtId="0" fontId="0" fillId="0" borderId="39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  <xf numFmtId="0" fontId="0" fillId="0" borderId="14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29" fillId="27" borderId="21" xfId="0" applyFont="1" applyFill="1" applyBorder="1" applyAlignment="1">
      <alignment horizontal="center" wrapText="1"/>
    </xf>
    <xf numFmtId="0" fontId="29" fillId="27" borderId="0" xfId="0" applyFont="1" applyFill="1" applyBorder="1" applyAlignment="1">
      <alignment horizontal="center" wrapText="1"/>
    </xf>
    <xf numFmtId="0" fontId="29" fillId="27" borderId="26" xfId="0" applyFont="1" applyFill="1" applyBorder="1" applyAlignment="1">
      <alignment horizontal="center" wrapText="1"/>
    </xf>
    <xf numFmtId="0" fontId="29" fillId="27" borderId="2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28" fillId="0" borderId="66" xfId="0" applyFont="1" applyFill="1" applyBorder="1" applyAlignment="1">
      <alignment horizontal="center"/>
    </xf>
    <xf numFmtId="0" fontId="28" fillId="0" borderId="67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0" xfId="0" applyFont="1" applyAlignment="1">
      <alignment horizontal="center"/>
    </xf>
    <xf numFmtId="9" fontId="34" fillId="26" borderId="36" xfId="0" applyNumberFormat="1" applyFont="1" applyFill="1" applyBorder="1" applyAlignment="1">
      <alignment horizontal="left"/>
    </xf>
    <xf numFmtId="9" fontId="34" fillId="26" borderId="0" xfId="0" applyNumberFormat="1" applyFont="1" applyFill="1" applyBorder="1" applyAlignment="1">
      <alignment horizontal="left"/>
    </xf>
    <xf numFmtId="9" fontId="7" fillId="26" borderId="36" xfId="0" applyNumberFormat="1" applyFont="1" applyFill="1" applyBorder="1" applyAlignment="1">
      <alignment horizontal="left"/>
    </xf>
    <xf numFmtId="9" fontId="7" fillId="26" borderId="0" xfId="0" applyNumberFormat="1" applyFont="1" applyFill="1" applyBorder="1" applyAlignment="1">
      <alignment horizontal="left"/>
    </xf>
    <xf numFmtId="9" fontId="7" fillId="26" borderId="38" xfId="0" applyNumberFormat="1" applyFont="1" applyFill="1" applyBorder="1" applyAlignment="1">
      <alignment horizontal="left"/>
    </xf>
    <xf numFmtId="9" fontId="7" fillId="26" borderId="39" xfId="0" applyNumberFormat="1" applyFont="1" applyFill="1" applyBorder="1" applyAlignment="1">
      <alignment horizontal="left"/>
    </xf>
    <xf numFmtId="4" fontId="29" fillId="25" borderId="62" xfId="0" applyNumberFormat="1" applyFont="1" applyFill="1" applyBorder="1" applyAlignment="1">
      <alignment horizontal="center"/>
    </xf>
    <xf numFmtId="4" fontId="29" fillId="25" borderId="63" xfId="0" applyNumberFormat="1" applyFont="1" applyFill="1" applyBorder="1" applyAlignment="1">
      <alignment horizontal="center"/>
    </xf>
    <xf numFmtId="4" fontId="29" fillId="25" borderId="64" xfId="0" applyNumberFormat="1" applyFont="1" applyFill="1" applyBorder="1" applyAlignment="1">
      <alignment horizontal="center"/>
    </xf>
    <xf numFmtId="3" fontId="34" fillId="26" borderId="36" xfId="0" applyNumberFormat="1" applyFont="1" applyFill="1" applyBorder="1" applyAlignment="1">
      <alignment horizontal="left"/>
    </xf>
    <xf numFmtId="3" fontId="34" fillId="26" borderId="0" xfId="0" applyNumberFormat="1" applyFont="1" applyFill="1" applyBorder="1" applyAlignment="1">
      <alignment horizontal="left"/>
    </xf>
    <xf numFmtId="3" fontId="45" fillId="26" borderId="36" xfId="0" applyNumberFormat="1" applyFont="1" applyFill="1" applyBorder="1" applyAlignment="1">
      <alignment horizontal="left"/>
    </xf>
    <xf numFmtId="3" fontId="45" fillId="26" borderId="0" xfId="0" applyNumberFormat="1" applyFont="1" applyFill="1" applyBorder="1" applyAlignment="1">
      <alignment horizontal="left"/>
    </xf>
    <xf numFmtId="0" fontId="31" fillId="26" borderId="34" xfId="0" applyFont="1" applyFill="1" applyBorder="1" applyAlignment="1">
      <alignment horizontal="left"/>
    </xf>
    <xf numFmtId="0" fontId="31" fillId="26" borderId="24" xfId="0" applyFont="1" applyFill="1" applyBorder="1" applyAlignment="1">
      <alignment horizontal="left"/>
    </xf>
    <xf numFmtId="9" fontId="31" fillId="26" borderId="36" xfId="0" applyNumberFormat="1" applyFont="1" applyFill="1" applyBorder="1" applyAlignment="1">
      <alignment horizontal="left"/>
    </xf>
    <xf numFmtId="9" fontId="31" fillId="26" borderId="0" xfId="0" applyNumberFormat="1" applyFont="1" applyFill="1" applyBorder="1" applyAlignment="1">
      <alignment horizontal="left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tas" xfId="35" builtinId="10" customBuiltin="1"/>
    <cellStyle name="Porcentaje" xfId="36" builtinId="5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24">
    <dxf>
      <font>
        <b/>
        <i val="0"/>
        <condense val="0"/>
        <extend val="0"/>
        <color indexed="48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48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4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48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Drop" dropStyle="combo" dx="26" fmlaLink="$R$1" fmlaRange="$R$2:$R$48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Style="combo" dx="26" fmlaLink="$S$1" fmlaRange="$R$2:$R$48" noThreeD="1" sel="1" val="0"/>
</file>

<file path=xl/ctrlProps/ctrlProp3.xml><?xml version="1.0" encoding="utf-8"?>
<formControlPr xmlns="http://schemas.microsoft.com/office/spreadsheetml/2009/9/main" objectType="Drop" dropStyle="combo" dx="26" fmlaLink="$N$1" fmlaRange="$N$2:$N$47" noThreeD="1" sel="1" val="0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99060</xdr:colOff>
          <xdr:row>4</xdr:row>
          <xdr:rowOff>83820</xdr:rowOff>
        </xdr:from>
        <xdr:to>
          <xdr:col>12</xdr:col>
          <xdr:colOff>99060</xdr:colOff>
          <xdr:row>4</xdr:row>
          <xdr:rowOff>381000</xdr:rowOff>
        </xdr:to>
        <xdr:sp macro="" textlink="">
          <xdr:nvSpPr>
            <xdr:cNvPr id="19465" name="Drop Down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106680</xdr:rowOff>
        </xdr:from>
        <xdr:to>
          <xdr:col>12</xdr:col>
          <xdr:colOff>518160</xdr:colOff>
          <xdr:row>4</xdr:row>
          <xdr:rowOff>388620</xdr:rowOff>
        </xdr:to>
        <xdr:sp macro="" textlink="">
          <xdr:nvSpPr>
            <xdr:cNvPr id="19476" name="Drop Down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29</xdr:row>
      <xdr:rowOff>22860</xdr:rowOff>
    </xdr:from>
    <xdr:to>
      <xdr:col>4</xdr:col>
      <xdr:colOff>7620</xdr:colOff>
      <xdr:row>39</xdr:row>
      <xdr:rowOff>175260</xdr:rowOff>
    </xdr:to>
    <xdr:sp macro="" textlink="">
      <xdr:nvSpPr>
        <xdr:cNvPr id="20481" name="Line 1"/>
        <xdr:cNvSpPr>
          <a:spLocks noChangeShapeType="1"/>
        </xdr:cNvSpPr>
      </xdr:nvSpPr>
      <xdr:spPr bwMode="auto">
        <a:xfrm>
          <a:off x="3307080" y="5638800"/>
          <a:ext cx="0" cy="208026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 type="none" w="sm" len="sm"/>
              <a:tailEnd type="none" w="sm" len="sm"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9</xdr:col>
          <xdr:colOff>396240</xdr:colOff>
          <xdr:row>22</xdr:row>
          <xdr:rowOff>0</xdr:rowOff>
        </xdr:to>
        <xdr:sp macro="" textlink="">
          <xdr:nvSpPr>
            <xdr:cNvPr id="25613" name="Drop Down 13" hidden="1">
              <a:extLst>
                <a:ext uri="{63B3BB69-23CF-44E3-9099-C40C66FF867C}">
                  <a14:compatExt spid="_x0000_s25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99060</xdr:colOff>
      <xdr:row>0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82</xdr:row>
      <xdr:rowOff>106680</xdr:rowOff>
    </xdr:from>
    <xdr:to>
      <xdr:col>21</xdr:col>
      <xdr:colOff>281940</xdr:colOff>
      <xdr:row>84</xdr:row>
      <xdr:rowOff>68580</xdr:rowOff>
    </xdr:to>
    <xdr:sp macro="" textlink="">
      <xdr:nvSpPr>
        <xdr:cNvPr id="1064" name="Rectangle 40"/>
        <xdr:cNvSpPr>
          <a:spLocks noChangeArrowheads="1"/>
        </xdr:cNvSpPr>
      </xdr:nvSpPr>
      <xdr:spPr bwMode="auto">
        <a:xfrm>
          <a:off x="38100" y="17175480"/>
          <a:ext cx="11269980" cy="335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(*) Las tareas de cada persona participante en el proyecto deberán desglosarse y explicarse de forma conveniente en la memoria descriptiva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(**) Se obtendrá por cociente entre la retribución bruta anual más la Seguridad Social a cargo de la empresa y el número de horas anuales de trabajo. Puede ser diferente para cada uno de los ejercicios.</a:t>
          </a: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255</xdr:col>
          <xdr:colOff>0</xdr:colOff>
          <xdr:row>66</xdr:row>
          <xdr:rowOff>0</xdr:rowOff>
        </xdr:from>
        <xdr:to>
          <xdr:col>255</xdr:col>
          <xdr:colOff>0</xdr:colOff>
          <xdr:row>68</xdr:row>
          <xdr:rowOff>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Página Siguiente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255</xdr:col>
          <xdr:colOff>0</xdr:colOff>
          <xdr:row>86</xdr:row>
          <xdr:rowOff>0</xdr:rowOff>
        </xdr:from>
        <xdr:to>
          <xdr:col>255</xdr:col>
          <xdr:colOff>0</xdr:colOff>
          <xdr:row>88</xdr:row>
          <xdr:rowOff>0</xdr:rowOff>
        </xdr:to>
        <xdr:sp macro="" textlink="">
          <xdr:nvSpPr>
            <xdr:cNvPr id="36865" name="Button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Página Siguiente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255</xdr:col>
          <xdr:colOff>0</xdr:colOff>
          <xdr:row>32</xdr:row>
          <xdr:rowOff>0</xdr:rowOff>
        </xdr:from>
        <xdr:to>
          <xdr:col>255</xdr:col>
          <xdr:colOff>0</xdr:colOff>
          <xdr:row>32</xdr:row>
          <xdr:rowOff>0</xdr:rowOff>
        </xdr:to>
        <xdr:sp macro="" textlink="">
          <xdr:nvSpPr>
            <xdr:cNvPr id="30721" name="Button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Página Siguiente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358140</xdr:colOff>
      <xdr:row>17</xdr:row>
      <xdr:rowOff>0</xdr:rowOff>
    </xdr:from>
    <xdr:to>
      <xdr:col>7</xdr:col>
      <xdr:colOff>7620</xdr:colOff>
      <xdr:row>17</xdr:row>
      <xdr:rowOff>0</xdr:rowOff>
    </xdr:to>
    <xdr:sp macro="" textlink="">
      <xdr:nvSpPr>
        <xdr:cNvPr id="3094" name="Text Box 22"/>
        <xdr:cNvSpPr txBox="1">
          <a:spLocks noChangeArrowheads="1"/>
        </xdr:cNvSpPr>
      </xdr:nvSpPr>
      <xdr:spPr bwMode="auto">
        <a:xfrm>
          <a:off x="5852160" y="3848100"/>
          <a:ext cx="3124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Sí</a:t>
          </a:r>
        </a:p>
      </xdr:txBody>
    </xdr:sp>
    <xdr:clientData/>
  </xdr:twoCellAnchor>
  <xdr:twoCellAnchor>
    <xdr:from>
      <xdr:col>7</xdr:col>
      <xdr:colOff>342900</xdr:colOff>
      <xdr:row>17</xdr:row>
      <xdr:rowOff>0</xdr:rowOff>
    </xdr:from>
    <xdr:to>
      <xdr:col>8</xdr:col>
      <xdr:colOff>60960</xdr:colOff>
      <xdr:row>17</xdr:row>
      <xdr:rowOff>0</xdr:rowOff>
    </xdr:to>
    <xdr:sp macro="" textlink="">
      <xdr:nvSpPr>
        <xdr:cNvPr id="3095" name="Text Box 23"/>
        <xdr:cNvSpPr txBox="1">
          <a:spLocks noChangeArrowheads="1"/>
        </xdr:cNvSpPr>
      </xdr:nvSpPr>
      <xdr:spPr bwMode="auto">
        <a:xfrm>
          <a:off x="6499860" y="38481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No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7</xdr:row>
          <xdr:rowOff>129540</xdr:rowOff>
        </xdr:from>
        <xdr:to>
          <xdr:col>0</xdr:col>
          <xdr:colOff>670560</xdr:colOff>
          <xdr:row>9</xdr:row>
          <xdr:rowOff>30480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9</xdr:row>
          <xdr:rowOff>45720</xdr:rowOff>
        </xdr:from>
        <xdr:to>
          <xdr:col>0</xdr:col>
          <xdr:colOff>670560</xdr:colOff>
          <xdr:row>10</xdr:row>
          <xdr:rowOff>45720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29</xdr:row>
          <xdr:rowOff>129540</xdr:rowOff>
        </xdr:from>
        <xdr:to>
          <xdr:col>0</xdr:col>
          <xdr:colOff>670560</xdr:colOff>
          <xdr:row>31</xdr:row>
          <xdr:rowOff>30480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31</xdr:row>
          <xdr:rowOff>45720</xdr:rowOff>
        </xdr:from>
        <xdr:to>
          <xdr:col>0</xdr:col>
          <xdr:colOff>670560</xdr:colOff>
          <xdr:row>32</xdr:row>
          <xdr:rowOff>38100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juan%20carlos\Proyectos%2005\XXX86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105011\g0105020\Personal\juan%20carlos\Excel\BAREMO(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1"/>
      <sheetName val="2"/>
      <sheetName val="3"/>
      <sheetName val="4"/>
      <sheetName val="5"/>
      <sheetName val="6"/>
      <sheetName val="7"/>
      <sheetName val="8"/>
      <sheetName val="10"/>
      <sheetName val="11"/>
      <sheetName val="11 (2)"/>
      <sheetName val="12"/>
      <sheetName val="13"/>
      <sheetName val="14"/>
      <sheetName val="15"/>
      <sheetName val="16"/>
      <sheetName val="17"/>
      <sheetName val="18"/>
      <sheetName val="18 (2)"/>
      <sheetName val="19"/>
      <sheetName val="20"/>
      <sheetName val="21"/>
      <sheetName val="22"/>
      <sheetName val="23"/>
      <sheetName val="24"/>
      <sheetName val="25"/>
      <sheetName val="2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%"/>
      <sheetName val="VALORACIÓN"/>
      <sheetName val="ESN"/>
      <sheetName val="AUXILIAR"/>
      <sheetName val="BAREMO(04)"/>
      <sheetName val="Ejemplos"/>
    </sheetNames>
    <sheetDataSet>
      <sheetData sheetId="0"/>
      <sheetData sheetId="1">
        <row r="3">
          <cell r="C3">
            <v>0.05</v>
          </cell>
          <cell r="D3">
            <v>0.05</v>
          </cell>
          <cell r="E3">
            <v>0</v>
          </cell>
          <cell r="G3">
            <v>0.75</v>
          </cell>
          <cell r="K3">
            <v>250</v>
          </cell>
        </row>
        <row r="4">
          <cell r="C4">
            <v>0.02</v>
          </cell>
          <cell r="D4">
            <v>0.02</v>
          </cell>
          <cell r="E4">
            <v>0</v>
          </cell>
          <cell r="G4">
            <v>0.1</v>
          </cell>
          <cell r="H4">
            <v>10000</v>
          </cell>
          <cell r="K4">
            <v>50000000</v>
          </cell>
        </row>
        <row r="5">
          <cell r="K5">
            <v>43000000</v>
          </cell>
        </row>
        <row r="6">
          <cell r="A6" t="str">
            <v>MICRO</v>
          </cell>
          <cell r="C6">
            <v>0.09</v>
          </cell>
          <cell r="D6">
            <v>0.06</v>
          </cell>
          <cell r="E6">
            <v>0</v>
          </cell>
          <cell r="F6" t="str">
            <v>MICRO</v>
          </cell>
          <cell r="G6">
            <v>0</v>
          </cell>
          <cell r="H6">
            <v>0.45</v>
          </cell>
          <cell r="I6">
            <v>0.75</v>
          </cell>
        </row>
        <row r="7">
          <cell r="A7" t="str">
            <v>PEQUEÑA</v>
          </cell>
          <cell r="C7">
            <v>0.06</v>
          </cell>
          <cell r="D7">
            <v>0.04</v>
          </cell>
          <cell r="E7">
            <v>0</v>
          </cell>
          <cell r="F7" t="str">
            <v>PEQUEÑA</v>
          </cell>
          <cell r="G7">
            <v>0</v>
          </cell>
          <cell r="H7">
            <v>0.4</v>
          </cell>
          <cell r="I7">
            <v>0.7</v>
          </cell>
          <cell r="K7">
            <v>50</v>
          </cell>
        </row>
        <row r="8">
          <cell r="A8" t="str">
            <v>MEDIANA</v>
          </cell>
          <cell r="C8">
            <v>0.03</v>
          </cell>
          <cell r="D8">
            <v>0.02</v>
          </cell>
          <cell r="E8">
            <v>0</v>
          </cell>
          <cell r="F8" t="str">
            <v>MEDIANA</v>
          </cell>
          <cell r="G8">
            <v>0</v>
          </cell>
          <cell r="H8">
            <v>0.35</v>
          </cell>
          <cell r="I8">
            <v>0.65</v>
          </cell>
          <cell r="K8">
            <v>10000000</v>
          </cell>
        </row>
        <row r="9">
          <cell r="A9" t="str">
            <v>GRANDE</v>
          </cell>
          <cell r="C9">
            <v>0</v>
          </cell>
          <cell r="D9">
            <v>0</v>
          </cell>
          <cell r="E9">
            <v>0</v>
          </cell>
          <cell r="F9" t="str">
            <v>GRANDE</v>
          </cell>
          <cell r="G9">
            <v>0</v>
          </cell>
          <cell r="H9">
            <v>0.3</v>
          </cell>
          <cell r="I9">
            <v>0.6</v>
          </cell>
          <cell r="K9">
            <v>10000000</v>
          </cell>
        </row>
        <row r="10">
          <cell r="C10">
            <v>0.06</v>
          </cell>
        </row>
        <row r="11">
          <cell r="K11">
            <v>10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2000000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2000000</v>
          </cell>
        </row>
        <row r="15">
          <cell r="C15">
            <v>0.02</v>
          </cell>
          <cell r="D15">
            <v>0.02</v>
          </cell>
          <cell r="E15">
            <v>0.02</v>
          </cell>
          <cell r="I15">
            <v>3</v>
          </cell>
          <cell r="K15">
            <v>0</v>
          </cell>
        </row>
        <row r="16">
          <cell r="C16">
            <v>0.02</v>
          </cell>
        </row>
        <row r="17">
          <cell r="C17">
            <v>0.04</v>
          </cell>
        </row>
        <row r="19">
          <cell r="B19">
            <v>0.25</v>
          </cell>
          <cell r="C19">
            <v>0.04</v>
          </cell>
          <cell r="D19">
            <v>0.04</v>
          </cell>
          <cell r="E19">
            <v>0</v>
          </cell>
        </row>
        <row r="20">
          <cell r="B20">
            <v>0.2</v>
          </cell>
          <cell r="C20">
            <v>0.03</v>
          </cell>
          <cell r="D20">
            <v>0.03</v>
          </cell>
          <cell r="E20">
            <v>0</v>
          </cell>
        </row>
        <row r="21">
          <cell r="B21">
            <v>0.15</v>
          </cell>
          <cell r="C21">
            <v>0.02</v>
          </cell>
          <cell r="D21">
            <v>0.02</v>
          </cell>
          <cell r="E21">
            <v>0</v>
          </cell>
        </row>
        <row r="22">
          <cell r="B22">
            <v>0.1</v>
          </cell>
          <cell r="C22">
            <v>0.01</v>
          </cell>
          <cell r="D22">
            <v>0.01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0.25</v>
          </cell>
        </row>
        <row r="28">
          <cell r="B28">
            <v>0.95</v>
          </cell>
          <cell r="C28">
            <v>0.04</v>
          </cell>
          <cell r="D28">
            <v>0.04</v>
          </cell>
          <cell r="E28">
            <v>0</v>
          </cell>
        </row>
        <row r="29">
          <cell r="B29">
            <v>0.9</v>
          </cell>
          <cell r="C29">
            <v>0.04</v>
          </cell>
          <cell r="D29">
            <v>0.04</v>
          </cell>
          <cell r="E29">
            <v>0</v>
          </cell>
        </row>
        <row r="30">
          <cell r="B30">
            <v>0.75</v>
          </cell>
          <cell r="C30">
            <v>0.03</v>
          </cell>
          <cell r="D30">
            <v>0.03</v>
          </cell>
          <cell r="E30">
            <v>0</v>
          </cell>
        </row>
        <row r="31">
          <cell r="B31">
            <v>0.5</v>
          </cell>
          <cell r="C31">
            <v>0.02</v>
          </cell>
          <cell r="D31">
            <v>0.02</v>
          </cell>
          <cell r="E31">
            <v>0</v>
          </cell>
        </row>
        <row r="32">
          <cell r="B32">
            <v>0.25</v>
          </cell>
          <cell r="C32">
            <v>0.01</v>
          </cell>
          <cell r="D32">
            <v>0.01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5">
          <cell r="B35">
            <v>300000</v>
          </cell>
          <cell r="C35">
            <v>0.08</v>
          </cell>
          <cell r="D35">
            <v>0.05</v>
          </cell>
          <cell r="E35">
            <v>0</v>
          </cell>
        </row>
        <row r="36">
          <cell r="B36">
            <v>400000</v>
          </cell>
          <cell r="C36">
            <v>0.08</v>
          </cell>
          <cell r="D36">
            <v>0.05</v>
          </cell>
          <cell r="E36">
            <v>0</v>
          </cell>
        </row>
        <row r="37">
          <cell r="B37">
            <v>600000</v>
          </cell>
          <cell r="C37">
            <v>0.08</v>
          </cell>
          <cell r="D37">
            <v>0.05</v>
          </cell>
          <cell r="E37">
            <v>0</v>
          </cell>
        </row>
        <row r="38">
          <cell r="B38">
            <v>800000</v>
          </cell>
          <cell r="C38">
            <v>0.08</v>
          </cell>
          <cell r="D38">
            <v>0.05</v>
          </cell>
          <cell r="E38">
            <v>0</v>
          </cell>
        </row>
        <row r="39">
          <cell r="B39">
            <v>2000000</v>
          </cell>
          <cell r="C39">
            <v>0.08</v>
          </cell>
          <cell r="D39">
            <v>0.05</v>
          </cell>
          <cell r="E39">
            <v>0</v>
          </cell>
        </row>
        <row r="40">
          <cell r="B40">
            <v>4000000</v>
          </cell>
          <cell r="C40">
            <v>0.08</v>
          </cell>
          <cell r="D40">
            <v>0.05</v>
          </cell>
          <cell r="E40">
            <v>0</v>
          </cell>
        </row>
        <row r="41">
          <cell r="C41">
            <v>0.08</v>
          </cell>
          <cell r="D41">
            <v>0.05</v>
          </cell>
          <cell r="E41">
            <v>0</v>
          </cell>
        </row>
        <row r="42">
          <cell r="C42">
            <v>0.15</v>
          </cell>
        </row>
        <row r="44">
          <cell r="C44">
            <v>0.15</v>
          </cell>
          <cell r="D44">
            <v>0.1</v>
          </cell>
          <cell r="E44">
            <v>0.05</v>
          </cell>
        </row>
        <row r="45">
          <cell r="C45">
            <v>0.06</v>
          </cell>
        </row>
        <row r="46">
          <cell r="C46">
            <v>0.02</v>
          </cell>
        </row>
      </sheetData>
      <sheetData sheetId="2">
        <row r="1">
          <cell r="B1" t="str">
            <v>Cuestión y ponderación de la misma</v>
          </cell>
        </row>
        <row r="2">
          <cell r="A2">
            <v>1</v>
          </cell>
          <cell r="B2" t="str">
            <v>Amplitud del mercado en el que es innovador</v>
          </cell>
          <cell r="C2" t="str">
            <v>Empresa</v>
          </cell>
          <cell r="D2" t="str">
            <v>Navarra</v>
          </cell>
          <cell r="E2" t="str">
            <v>España</v>
          </cell>
          <cell r="F2" t="str">
            <v>Europa</v>
          </cell>
          <cell r="G2" t="str">
            <v>Mundo</v>
          </cell>
        </row>
        <row r="3">
          <cell r="B3">
            <v>4</v>
          </cell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</row>
        <row r="4">
          <cell r="B4" t="str">
            <v>Pon una X en la columna adecuada</v>
          </cell>
        </row>
        <row r="5">
          <cell r="A5">
            <v>2</v>
          </cell>
          <cell r="B5" t="str">
            <v>Grado de innovación técnica que aporta</v>
          </cell>
          <cell r="C5" t="str">
            <v>Bajo</v>
          </cell>
          <cell r="D5" t="str">
            <v>Medio-bajo</v>
          </cell>
          <cell r="E5" t="str">
            <v>Medio</v>
          </cell>
          <cell r="F5" t="str">
            <v>Medio-Alto</v>
          </cell>
          <cell r="G5" t="str">
            <v>Alto</v>
          </cell>
        </row>
        <row r="6">
          <cell r="B6">
            <v>5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</row>
        <row r="7">
          <cell r="B7" t="str">
            <v>Pon una X en la columna adecuada</v>
          </cell>
        </row>
        <row r="8">
          <cell r="A8">
            <v>3</v>
          </cell>
          <cell r="B8" t="str">
            <v>Importancia para la empresa</v>
          </cell>
          <cell r="C8" t="str">
            <v>Posicionamiento estratégico</v>
          </cell>
          <cell r="D8" t="str">
            <v>Diversificación</v>
          </cell>
          <cell r="E8" t="str">
            <v>Ampliación de gama</v>
          </cell>
        </row>
        <row r="9">
          <cell r="B9">
            <v>3</v>
          </cell>
          <cell r="C9">
            <v>5</v>
          </cell>
          <cell r="D9">
            <v>3</v>
          </cell>
          <cell r="E9">
            <v>2</v>
          </cell>
        </row>
        <row r="10">
          <cell r="B10" t="str">
            <v>Pon X en las columnas adecuadas</v>
          </cell>
        </row>
        <row r="11">
          <cell r="A11">
            <v>4</v>
          </cell>
          <cell r="B11" t="str">
            <v>Interés para Navarra</v>
          </cell>
          <cell r="C11" t="str">
            <v>Implantación</v>
          </cell>
          <cell r="D11" t="str">
            <v>Proyecto tractor</v>
          </cell>
          <cell r="E11" t="str">
            <v>Impuestos</v>
          </cell>
        </row>
        <row r="12">
          <cell r="B12">
            <v>4</v>
          </cell>
          <cell r="C12">
            <v>3</v>
          </cell>
          <cell r="D12">
            <v>5</v>
          </cell>
          <cell r="E12">
            <v>1</v>
          </cell>
        </row>
        <row r="13">
          <cell r="B13" t="str">
            <v>Pon una x la columna adecuada</v>
          </cell>
        </row>
        <row r="14">
          <cell r="A14">
            <v>5</v>
          </cell>
          <cell r="B14" t="str">
            <v>Planificación interna</v>
          </cell>
          <cell r="C14" t="str">
            <v>Si</v>
          </cell>
          <cell r="D14" t="str">
            <v>No</v>
          </cell>
        </row>
        <row r="15">
          <cell r="B15">
            <v>3</v>
          </cell>
          <cell r="C15">
            <v>5</v>
          </cell>
          <cell r="D15">
            <v>0</v>
          </cell>
        </row>
        <row r="16">
          <cell r="B16" t="str">
            <v>Pon una X en la columna adecuada</v>
          </cell>
        </row>
        <row r="17">
          <cell r="A17">
            <v>6</v>
          </cell>
          <cell r="B17" t="str">
            <v>Incertidumbre</v>
          </cell>
          <cell r="C17" t="str">
            <v>Baja</v>
          </cell>
          <cell r="D17" t="str">
            <v>Media-Baja</v>
          </cell>
          <cell r="E17" t="str">
            <v>Media</v>
          </cell>
          <cell r="F17" t="str">
            <v>Media-alta</v>
          </cell>
          <cell r="G17" t="str">
            <v>Alta</v>
          </cell>
        </row>
        <row r="18">
          <cell r="B18">
            <v>4</v>
          </cell>
          <cell r="C18">
            <v>1</v>
          </cell>
          <cell r="D18">
            <v>2</v>
          </cell>
          <cell r="E18">
            <v>3</v>
          </cell>
          <cell r="F18">
            <v>4</v>
          </cell>
          <cell r="G18">
            <v>5</v>
          </cell>
        </row>
        <row r="19">
          <cell r="B19" t="str">
            <v>Pon una X en la columna adecuada</v>
          </cell>
        </row>
        <row r="20">
          <cell r="A20">
            <v>7</v>
          </cell>
          <cell r="B20" t="str">
            <v>Esfuerzo</v>
          </cell>
          <cell r="C20" t="str">
            <v>Bajo</v>
          </cell>
          <cell r="D20" t="str">
            <v>Medio-bajo</v>
          </cell>
          <cell r="E20" t="str">
            <v>Medio</v>
          </cell>
          <cell r="F20" t="str">
            <v>Medio-Alto</v>
          </cell>
          <cell r="G20" t="str">
            <v>Alto</v>
          </cell>
        </row>
        <row r="21">
          <cell r="B21">
            <v>4</v>
          </cell>
          <cell r="C21">
            <v>1</v>
          </cell>
          <cell r="D21">
            <v>2</v>
          </cell>
          <cell r="E21">
            <v>3</v>
          </cell>
          <cell r="F21">
            <v>4</v>
          </cell>
          <cell r="G21">
            <v>5</v>
          </cell>
        </row>
        <row r="22">
          <cell r="B22" t="str">
            <v>Pon una X en la columna adecuada</v>
          </cell>
        </row>
        <row r="23">
          <cell r="A23">
            <v>8</v>
          </cell>
          <cell r="B23" t="str">
            <v>Temática</v>
          </cell>
          <cell r="C23" t="str">
            <v>TIC</v>
          </cell>
          <cell r="D23" t="str">
            <v>Biotecnología</v>
          </cell>
          <cell r="E23" t="str">
            <v>Producto</v>
          </cell>
        </row>
        <row r="24">
          <cell r="B24">
            <v>5</v>
          </cell>
          <cell r="C24">
            <v>3</v>
          </cell>
          <cell r="D24">
            <v>5</v>
          </cell>
          <cell r="E24">
            <v>2</v>
          </cell>
        </row>
        <row r="25">
          <cell r="B25" t="str">
            <v>Pon X en las columnas adecuadas</v>
          </cell>
        </row>
        <row r="26">
          <cell r="A26">
            <v>9</v>
          </cell>
          <cell r="B26" t="str">
            <v>Beneficios esperados</v>
          </cell>
          <cell r="C26" t="str">
            <v>Bajo</v>
          </cell>
          <cell r="D26" t="str">
            <v>Medio-bajo</v>
          </cell>
          <cell r="E26" t="str">
            <v>Medio</v>
          </cell>
          <cell r="F26" t="str">
            <v>Medio-Alto</v>
          </cell>
          <cell r="G26" t="str">
            <v>Alto</v>
          </cell>
        </row>
        <row r="27">
          <cell r="B27">
            <v>3</v>
          </cell>
          <cell r="C27">
            <v>1</v>
          </cell>
          <cell r="D27">
            <v>2</v>
          </cell>
          <cell r="E27">
            <v>3</v>
          </cell>
          <cell r="F27">
            <v>4</v>
          </cell>
          <cell r="G27">
            <v>5</v>
          </cell>
        </row>
        <row r="28">
          <cell r="B28" t="str">
            <v>Pon una X en la columna adecuada</v>
          </cell>
        </row>
        <row r="29">
          <cell r="A29">
            <v>10</v>
          </cell>
          <cell r="B29" t="str">
            <v>Colaboración con centros de I+D</v>
          </cell>
          <cell r="C29" t="str">
            <v>Baja</v>
          </cell>
          <cell r="D29" t="str">
            <v>Media-Baja</v>
          </cell>
          <cell r="E29" t="str">
            <v>Media</v>
          </cell>
          <cell r="F29" t="str">
            <v>Media-alta</v>
          </cell>
          <cell r="G29" t="str">
            <v>Alta</v>
          </cell>
        </row>
        <row r="30">
          <cell r="B30">
            <v>3</v>
          </cell>
          <cell r="C30">
            <v>1</v>
          </cell>
          <cell r="D30">
            <v>2</v>
          </cell>
          <cell r="E30">
            <v>3</v>
          </cell>
          <cell r="F30">
            <v>4</v>
          </cell>
          <cell r="G30">
            <v>5</v>
          </cell>
        </row>
        <row r="32">
          <cell r="B32" t="str">
            <v>Inicio en la I+D+i</v>
          </cell>
          <cell r="C32" t="str">
            <v>Empresa nueva</v>
          </cell>
          <cell r="D32" t="str">
            <v>Primer proyecto</v>
          </cell>
        </row>
        <row r="33">
          <cell r="B33">
            <v>3</v>
          </cell>
          <cell r="C33">
            <v>4</v>
          </cell>
          <cell r="D33">
            <v>2</v>
          </cell>
        </row>
        <row r="35">
          <cell r="B35" t="str">
            <v>Cooperación con otras empresas</v>
          </cell>
          <cell r="C35" t="str">
            <v>Cliente-Proveedor</v>
          </cell>
          <cell r="D35" t="str">
            <v>Complementarios</v>
          </cell>
          <cell r="E35" t="str">
            <v>Competencia</v>
          </cell>
          <cell r="F35" t="str">
            <v>Sectorial</v>
          </cell>
          <cell r="G35" t="str">
            <v>Integrado</v>
          </cell>
        </row>
        <row r="36">
          <cell r="B36">
            <v>3</v>
          </cell>
          <cell r="C36">
            <v>1</v>
          </cell>
          <cell r="D36">
            <v>3</v>
          </cell>
          <cell r="E36">
            <v>4</v>
          </cell>
          <cell r="F36">
            <v>4</v>
          </cell>
          <cell r="G36">
            <v>5</v>
          </cell>
        </row>
        <row r="37">
          <cell r="B37" t="str">
            <v>Pon X en las columnas adecuadas</v>
          </cell>
        </row>
        <row r="38">
          <cell r="B38" t="str">
            <v>Estructura estable en I+D+I</v>
          </cell>
          <cell r="C38" t="str">
            <v>Empresa nueva</v>
          </cell>
          <cell r="D38" t="str">
            <v>Primer proyecto</v>
          </cell>
        </row>
        <row r="39">
          <cell r="B39">
            <v>3</v>
          </cell>
          <cell r="C39">
            <v>4</v>
          </cell>
          <cell r="D39">
            <v>2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2" name="Lista1" displayName="Lista1" ref="P92:P95" totalsRowShown="0" headerRowDxfId="10" dataDxfId="9">
  <autoFilter ref="P92:P95"/>
  <tableColumns count="1">
    <tableColumn id="1" name="Columna1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Lista2" displayName="Lista2" ref="L90:L92" totalsRowShown="0" headerRowDxfId="7" dataDxfId="6">
  <autoFilter ref="L90:L92"/>
  <tableColumns count="1">
    <tableColumn id="1" name="Columna1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navarra.es/home_es/Servicios/ficha/6931/Registro-Industrial" TargetMode="External"/><Relationship Id="rId1" Type="http://schemas.openxmlformats.org/officeDocument/2006/relationships/hyperlink" Target="http://www.boe.es/boe/dias/2007/04/28/pdfs/A18572-18593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6">
    <pageSetUpPr fitToPage="1"/>
  </sheetPr>
  <dimension ref="A1:T190"/>
  <sheetViews>
    <sheetView showGridLines="0" tabSelected="1" zoomScaleNormal="100" workbookViewId="0">
      <selection activeCell="F2" sqref="F2:M2"/>
    </sheetView>
  </sheetViews>
  <sheetFormatPr baseColWidth="10" defaultColWidth="0" defaultRowHeight="13.2" zeroHeight="1" x14ac:dyDescent="0.25"/>
  <cols>
    <col min="1" max="1" width="5.88671875" style="89" customWidth="1"/>
    <col min="2" max="2" width="6" style="89" customWidth="1"/>
    <col min="3" max="3" width="3.109375" style="89" customWidth="1"/>
    <col min="4" max="4" width="9.33203125" style="89" customWidth="1"/>
    <col min="5" max="8" width="9.88671875" style="89" customWidth="1"/>
    <col min="9" max="9" width="8.44140625" style="89" customWidth="1"/>
    <col min="10" max="10" width="7.5546875" style="89" customWidth="1"/>
    <col min="11" max="11" width="5.88671875" style="89" customWidth="1"/>
    <col min="12" max="12" width="7.88671875" style="89" customWidth="1"/>
    <col min="13" max="13" width="7.6640625" style="89" customWidth="1"/>
    <col min="14" max="14" width="1.44140625" style="89" customWidth="1"/>
    <col min="15" max="15" width="17.109375" style="89" hidden="1" customWidth="1"/>
    <col min="16" max="16" width="18.44140625" style="90" hidden="1" customWidth="1"/>
    <col min="17" max="20" width="11.44140625" style="90" hidden="1" customWidth="1"/>
    <col min="21" max="16384" width="11.44140625" style="89" hidden="1"/>
  </cols>
  <sheetData>
    <row r="1" spans="1:20" s="74" customFormat="1" ht="26.25" customHeight="1" thickTop="1" thickBot="1" x14ac:dyDescent="0.3">
      <c r="A1" s="830" t="s">
        <v>0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2"/>
      <c r="P1" s="86">
        <v>1</v>
      </c>
      <c r="Q1" s="86">
        <v>1</v>
      </c>
      <c r="R1" s="86">
        <v>1</v>
      </c>
      <c r="S1" s="86">
        <v>1</v>
      </c>
      <c r="T1" s="86">
        <v>1</v>
      </c>
    </row>
    <row r="2" spans="1:20" s="74" customFormat="1" ht="22.5" customHeight="1" thickTop="1" x14ac:dyDescent="0.25">
      <c r="A2" s="798" t="s">
        <v>300</v>
      </c>
      <c r="B2" s="799"/>
      <c r="C2" s="799"/>
      <c r="D2" s="799"/>
      <c r="E2" s="800"/>
      <c r="F2" s="838"/>
      <c r="G2" s="839"/>
      <c r="H2" s="839"/>
      <c r="I2" s="839"/>
      <c r="J2" s="839"/>
      <c r="K2" s="839"/>
      <c r="L2" s="839"/>
      <c r="M2" s="840"/>
      <c r="P2" s="86"/>
      <c r="Q2" s="86"/>
      <c r="R2" s="86"/>
      <c r="S2" s="86"/>
      <c r="T2" s="86"/>
    </row>
    <row r="3" spans="1:20" s="74" customFormat="1" ht="23.1" customHeight="1" x14ac:dyDescent="0.25">
      <c r="A3" s="527" t="s">
        <v>1</v>
      </c>
      <c r="B3" s="796"/>
      <c r="C3" s="796"/>
      <c r="D3" s="796"/>
      <c r="E3" s="526" t="s">
        <v>2</v>
      </c>
      <c r="F3" s="822"/>
      <c r="G3" s="822"/>
      <c r="H3" s="822"/>
      <c r="I3" s="836" t="s">
        <v>3</v>
      </c>
      <c r="J3" s="774"/>
      <c r="K3" s="826"/>
      <c r="L3" s="794"/>
      <c r="M3" s="795"/>
      <c r="N3" s="74" t="e">
        <f ca="1">CIFVALIDAR(B3)</f>
        <v>#NAME?</v>
      </c>
      <c r="P3" s="86" t="s">
        <v>29</v>
      </c>
      <c r="Q3" s="86"/>
      <c r="R3" s="86" t="s">
        <v>207</v>
      </c>
      <c r="S3" s="86"/>
      <c r="T3" s="86" t="s">
        <v>288</v>
      </c>
    </row>
    <row r="4" spans="1:20" s="74" customFormat="1" ht="32.25" customHeight="1" x14ac:dyDescent="0.25">
      <c r="A4" s="791" t="s">
        <v>4</v>
      </c>
      <c r="B4" s="792"/>
      <c r="C4" s="792"/>
      <c r="D4" s="827"/>
      <c r="E4" s="828"/>
      <c r="F4" s="828"/>
      <c r="G4" s="828"/>
      <c r="H4" s="828"/>
      <c r="I4" s="828"/>
      <c r="J4" s="828"/>
      <c r="K4" s="828"/>
      <c r="L4" s="828"/>
      <c r="M4" s="829"/>
      <c r="P4" s="86" t="s">
        <v>30</v>
      </c>
      <c r="Q4" s="86"/>
      <c r="R4" s="86" t="s">
        <v>208</v>
      </c>
      <c r="S4" s="86"/>
      <c r="T4" s="86" t="s">
        <v>289</v>
      </c>
    </row>
    <row r="5" spans="1:20" s="74" customFormat="1" ht="35.25" customHeight="1" x14ac:dyDescent="0.25">
      <c r="A5" s="791" t="s">
        <v>6</v>
      </c>
      <c r="B5" s="792"/>
      <c r="C5" s="792"/>
      <c r="D5" s="98"/>
      <c r="E5" s="526" t="s">
        <v>9</v>
      </c>
      <c r="F5" s="781"/>
      <c r="G5" s="782"/>
      <c r="H5" s="783"/>
      <c r="I5" s="526" t="s">
        <v>10</v>
      </c>
      <c r="J5" s="819" t="str">
        <f>IF(INDEX(R2:R48,R1)="","",INDEX(R2:R48,R1))</f>
        <v/>
      </c>
      <c r="K5" s="820"/>
      <c r="L5" s="820"/>
      <c r="M5" s="821"/>
      <c r="O5" s="74" t="e">
        <f ca="1">VerificaCP(D5)</f>
        <v>#NAME?</v>
      </c>
      <c r="P5" s="86" t="s">
        <v>31</v>
      </c>
      <c r="Q5" s="86"/>
      <c r="R5" s="86" t="s">
        <v>209</v>
      </c>
      <c r="S5" s="86"/>
      <c r="T5" s="86"/>
    </row>
    <row r="6" spans="1:20" s="74" customFormat="1" ht="23.1" customHeight="1" x14ac:dyDescent="0.25">
      <c r="A6" s="791" t="s">
        <v>21</v>
      </c>
      <c r="B6" s="792"/>
      <c r="C6" s="844"/>
      <c r="D6" s="844"/>
      <c r="E6" s="844"/>
      <c r="F6" s="529" t="s">
        <v>11</v>
      </c>
      <c r="G6" s="826"/>
      <c r="H6" s="794"/>
      <c r="I6" s="794"/>
      <c r="J6" s="794"/>
      <c r="K6" s="794"/>
      <c r="L6" s="794"/>
      <c r="M6" s="795"/>
      <c r="P6" s="86" t="s">
        <v>32</v>
      </c>
      <c r="Q6" s="86"/>
      <c r="R6" s="86" t="s">
        <v>210</v>
      </c>
      <c r="S6" s="86"/>
      <c r="T6" s="86"/>
    </row>
    <row r="7" spans="1:20" s="74" customFormat="1" ht="23.1" customHeight="1" thickBot="1" x14ac:dyDescent="0.3">
      <c r="A7" s="845" t="s">
        <v>22</v>
      </c>
      <c r="B7" s="846"/>
      <c r="C7" s="797"/>
      <c r="D7" s="797"/>
      <c r="E7" s="797"/>
      <c r="F7" s="784"/>
      <c r="G7" s="785"/>
      <c r="H7" s="785"/>
      <c r="I7" s="785"/>
      <c r="J7" s="785"/>
      <c r="K7" s="785"/>
      <c r="L7" s="785"/>
      <c r="M7" s="786"/>
      <c r="P7" s="86" t="s">
        <v>33</v>
      </c>
      <c r="Q7" s="86"/>
      <c r="R7" s="86" t="s">
        <v>211</v>
      </c>
      <c r="S7" s="86"/>
      <c r="T7" s="86"/>
    </row>
    <row r="8" spans="1:20" s="74" customFormat="1" ht="43.5" customHeight="1" x14ac:dyDescent="0.25">
      <c r="A8" s="778" t="s">
        <v>26</v>
      </c>
      <c r="B8" s="779"/>
      <c r="C8" s="779"/>
      <c r="D8" s="833"/>
      <c r="E8" s="834"/>
      <c r="F8" s="834"/>
      <c r="G8" s="834"/>
      <c r="H8" s="834"/>
      <c r="I8" s="834"/>
      <c r="J8" s="834"/>
      <c r="K8" s="834"/>
      <c r="L8" s="834"/>
      <c r="M8" s="835"/>
      <c r="P8" s="86" t="s">
        <v>34</v>
      </c>
      <c r="Q8" s="86"/>
      <c r="R8" s="86" t="s">
        <v>212</v>
      </c>
      <c r="S8" s="86"/>
      <c r="T8" s="86"/>
    </row>
    <row r="9" spans="1:20" s="74" customFormat="1" ht="39.75" customHeight="1" thickBot="1" x14ac:dyDescent="0.3">
      <c r="A9" s="823" t="s">
        <v>598</v>
      </c>
      <c r="B9" s="824"/>
      <c r="C9" s="824"/>
      <c r="D9" s="825"/>
      <c r="E9" s="554"/>
      <c r="F9" s="787" t="s">
        <v>599</v>
      </c>
      <c r="G9" s="788"/>
      <c r="H9" s="789"/>
      <c r="I9" s="790"/>
      <c r="J9" s="841" t="s">
        <v>12</v>
      </c>
      <c r="K9" s="842"/>
      <c r="L9" s="843"/>
      <c r="M9" s="95"/>
      <c r="P9" s="86" t="s">
        <v>35</v>
      </c>
      <c r="Q9" s="86"/>
      <c r="R9" s="86" t="s">
        <v>213</v>
      </c>
      <c r="S9" s="86"/>
      <c r="T9" s="86"/>
    </row>
    <row r="10" spans="1:20" s="74" customFormat="1" ht="23.1" customHeight="1" x14ac:dyDescent="0.25">
      <c r="A10" s="856" t="s">
        <v>16</v>
      </c>
      <c r="B10" s="857"/>
      <c r="C10" s="857"/>
      <c r="D10" s="857"/>
      <c r="E10" s="530" t="s">
        <v>13</v>
      </c>
      <c r="F10" s="793"/>
      <c r="G10" s="793"/>
      <c r="H10" s="851" t="s">
        <v>14</v>
      </c>
      <c r="I10" s="852"/>
      <c r="J10" s="834"/>
      <c r="K10" s="834"/>
      <c r="L10" s="834"/>
      <c r="M10" s="835"/>
      <c r="P10" s="86" t="s">
        <v>39</v>
      </c>
      <c r="Q10" s="86"/>
      <c r="R10" s="86" t="s">
        <v>217</v>
      </c>
      <c r="S10" s="86"/>
      <c r="T10" s="86"/>
    </row>
    <row r="11" spans="1:20" s="74" customFormat="1" ht="23.1" customHeight="1" x14ac:dyDescent="0.25">
      <c r="A11" s="772" t="s">
        <v>15</v>
      </c>
      <c r="B11" s="773"/>
      <c r="C11" s="773"/>
      <c r="D11" s="826"/>
      <c r="E11" s="794"/>
      <c r="F11" s="850"/>
      <c r="G11" s="526" t="s">
        <v>23</v>
      </c>
      <c r="H11" s="794"/>
      <c r="I11" s="794"/>
      <c r="J11" s="794"/>
      <c r="K11" s="794"/>
      <c r="L11" s="794"/>
      <c r="M11" s="795"/>
      <c r="P11" s="86" t="s">
        <v>40</v>
      </c>
      <c r="Q11" s="86"/>
      <c r="R11" s="86" t="s">
        <v>218</v>
      </c>
      <c r="S11" s="86"/>
      <c r="T11" s="86"/>
    </row>
    <row r="12" spans="1:20" s="74" customFormat="1" ht="22.5" customHeight="1" thickBot="1" x14ac:dyDescent="0.3">
      <c r="A12" s="853" t="s">
        <v>17</v>
      </c>
      <c r="B12" s="824"/>
      <c r="C12" s="847"/>
      <c r="D12" s="848"/>
      <c r="E12" s="848"/>
      <c r="F12" s="848"/>
      <c r="G12" s="848"/>
      <c r="H12" s="849"/>
      <c r="I12" s="528" t="s">
        <v>18</v>
      </c>
      <c r="J12" s="858"/>
      <c r="K12" s="858"/>
      <c r="L12" s="858"/>
      <c r="M12" s="859"/>
      <c r="P12" s="86" t="s">
        <v>41</v>
      </c>
      <c r="Q12" s="86"/>
      <c r="R12" s="86" t="s">
        <v>219</v>
      </c>
      <c r="S12" s="86"/>
      <c r="T12" s="86"/>
    </row>
    <row r="13" spans="1:20" s="87" customFormat="1" ht="23.1" customHeight="1" x14ac:dyDescent="0.25">
      <c r="A13" s="778" t="s">
        <v>27</v>
      </c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80"/>
      <c r="P13" s="88" t="s">
        <v>42</v>
      </c>
      <c r="Q13" s="88"/>
      <c r="R13" s="88" t="s">
        <v>220</v>
      </c>
      <c r="S13" s="88"/>
      <c r="T13" s="88"/>
    </row>
    <row r="14" spans="1:20" s="74" customFormat="1" ht="30.75" customHeight="1" x14ac:dyDescent="0.25">
      <c r="A14" s="772" t="s">
        <v>5</v>
      </c>
      <c r="B14" s="774"/>
      <c r="C14" s="781"/>
      <c r="D14" s="782"/>
      <c r="E14" s="782"/>
      <c r="F14" s="782"/>
      <c r="G14" s="782"/>
      <c r="H14" s="782"/>
      <c r="I14" s="782"/>
      <c r="J14" s="782"/>
      <c r="K14" s="782"/>
      <c r="L14" s="782"/>
      <c r="M14" s="837"/>
      <c r="P14" s="86" t="s">
        <v>43</v>
      </c>
      <c r="Q14" s="86"/>
      <c r="R14" s="86" t="s">
        <v>221</v>
      </c>
      <c r="S14" s="86"/>
      <c r="T14" s="86"/>
    </row>
    <row r="15" spans="1:20" s="74" customFormat="1" ht="23.1" customHeight="1" x14ac:dyDescent="0.25">
      <c r="A15" s="772" t="s">
        <v>6</v>
      </c>
      <c r="B15" s="805"/>
      <c r="C15" s="805"/>
      <c r="D15" s="531"/>
      <c r="E15" s="526" t="s">
        <v>9</v>
      </c>
      <c r="F15" s="782"/>
      <c r="G15" s="782"/>
      <c r="H15" s="782"/>
      <c r="I15" s="526" t="s">
        <v>10</v>
      </c>
      <c r="J15" s="794"/>
      <c r="K15" s="794"/>
      <c r="L15" s="794"/>
      <c r="M15" s="795"/>
      <c r="O15" s="74" t="e">
        <f ca="1">VerificaCP(D15)</f>
        <v>#NAME?</v>
      </c>
      <c r="P15" s="86" t="s">
        <v>44</v>
      </c>
      <c r="Q15" s="86"/>
      <c r="R15" s="86" t="s">
        <v>222</v>
      </c>
      <c r="S15" s="86"/>
      <c r="T15" s="86"/>
    </row>
    <row r="16" spans="1:20" s="30" customFormat="1" ht="21" customHeight="1" x14ac:dyDescent="0.25">
      <c r="A16" s="854" t="s">
        <v>564</v>
      </c>
      <c r="B16" s="773"/>
      <c r="C16" s="773"/>
      <c r="D16" s="773"/>
      <c r="E16" s="773"/>
      <c r="F16" s="773"/>
      <c r="G16" s="773"/>
      <c r="H16" s="773"/>
      <c r="I16" s="773"/>
      <c r="J16" s="773"/>
      <c r="K16" s="773"/>
      <c r="L16" s="773"/>
      <c r="M16" s="855"/>
      <c r="P16" s="96" t="s">
        <v>45</v>
      </c>
      <c r="Q16" s="96"/>
      <c r="R16" s="96" t="s">
        <v>223</v>
      </c>
      <c r="S16" s="96"/>
      <c r="T16" s="96"/>
    </row>
    <row r="17" spans="1:20" s="74" customFormat="1" ht="23.1" customHeight="1" x14ac:dyDescent="0.25">
      <c r="A17" s="775" t="s">
        <v>19</v>
      </c>
      <c r="B17" s="776"/>
      <c r="C17" s="776"/>
      <c r="D17" s="777"/>
      <c r="E17" s="769"/>
      <c r="F17" s="770"/>
      <c r="G17" s="771"/>
      <c r="H17" s="493"/>
      <c r="I17" s="493"/>
      <c r="J17" s="493"/>
      <c r="K17" s="493"/>
      <c r="L17" s="493"/>
      <c r="M17" s="494"/>
      <c r="P17" s="86" t="s">
        <v>46</v>
      </c>
      <c r="Q17" s="86"/>
      <c r="R17" s="86" t="s">
        <v>224</v>
      </c>
      <c r="S17" s="86"/>
      <c r="T17" s="86"/>
    </row>
    <row r="18" spans="1:20" s="74" customFormat="1" ht="23.1" customHeight="1" x14ac:dyDescent="0.25">
      <c r="A18" s="791" t="s">
        <v>20</v>
      </c>
      <c r="B18" s="792"/>
      <c r="C18" s="792"/>
      <c r="D18" s="792"/>
      <c r="E18" s="497"/>
      <c r="F18" s="498"/>
      <c r="G18" s="497"/>
      <c r="H18" s="500"/>
      <c r="I18" s="815"/>
      <c r="J18" s="815"/>
      <c r="K18" s="495"/>
      <c r="L18" s="496"/>
      <c r="M18" s="101"/>
      <c r="P18" s="86" t="s">
        <v>47</v>
      </c>
      <c r="Q18" s="86"/>
      <c r="R18" s="86" t="s">
        <v>225</v>
      </c>
      <c r="S18" s="86"/>
      <c r="T18" s="86"/>
    </row>
    <row r="19" spans="1:20" s="74" customFormat="1" ht="23.1" customHeight="1" x14ac:dyDescent="0.25">
      <c r="A19" s="816" t="s">
        <v>28</v>
      </c>
      <c r="B19" s="817"/>
      <c r="C19" s="817"/>
      <c r="D19" s="818"/>
      <c r="E19" s="532"/>
      <c r="F19" s="533"/>
      <c r="G19" s="536"/>
      <c r="H19" s="500"/>
      <c r="I19" s="493"/>
      <c r="J19" s="493"/>
      <c r="K19" s="495"/>
      <c r="L19" s="496"/>
      <c r="M19" s="101"/>
      <c r="P19" s="86"/>
      <c r="Q19" s="86"/>
      <c r="R19" s="86"/>
      <c r="S19" s="86"/>
      <c r="T19" s="86"/>
    </row>
    <row r="20" spans="1:20" s="74" customFormat="1" ht="23.1" customHeight="1" thickBot="1" x14ac:dyDescent="0.3">
      <c r="A20" s="772" t="s">
        <v>301</v>
      </c>
      <c r="B20" s="773"/>
      <c r="C20" s="773"/>
      <c r="D20" s="774"/>
      <c r="E20" s="534"/>
      <c r="F20" s="535"/>
      <c r="G20" s="537"/>
      <c r="H20" s="500"/>
      <c r="I20" s="493"/>
      <c r="J20" s="493"/>
      <c r="K20" s="495"/>
      <c r="L20" s="496"/>
      <c r="M20" s="101"/>
      <c r="P20" s="86"/>
      <c r="Q20" s="86"/>
      <c r="R20" s="86"/>
      <c r="S20" s="86"/>
      <c r="T20" s="86"/>
    </row>
    <row r="21" spans="1:20" s="74" customFormat="1" ht="26.25" customHeight="1" x14ac:dyDescent="0.25">
      <c r="A21" s="806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8"/>
      <c r="P21" s="86" t="s">
        <v>49</v>
      </c>
      <c r="Q21" s="86"/>
      <c r="R21" s="86" t="s">
        <v>227</v>
      </c>
      <c r="S21" s="86"/>
      <c r="T21" s="86"/>
    </row>
    <row r="22" spans="1:20" s="87" customFormat="1" ht="0.75" customHeight="1" x14ac:dyDescent="0.25">
      <c r="A22" s="809"/>
      <c r="B22" s="810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1"/>
      <c r="P22" s="88" t="s">
        <v>50</v>
      </c>
      <c r="Q22" s="88"/>
      <c r="R22" s="88" t="s">
        <v>228</v>
      </c>
      <c r="S22" s="88"/>
      <c r="T22" s="88"/>
    </row>
    <row r="23" spans="1:20" s="74" customFormat="1" ht="7.5" customHeight="1" thickBot="1" x14ac:dyDescent="0.3">
      <c r="A23" s="812"/>
      <c r="B23" s="813"/>
      <c r="C23" s="813"/>
      <c r="D23" s="813"/>
      <c r="E23" s="813"/>
      <c r="F23" s="813"/>
      <c r="G23" s="813"/>
      <c r="H23" s="813"/>
      <c r="I23" s="813"/>
      <c r="J23" s="813"/>
      <c r="K23" s="813"/>
      <c r="L23" s="813"/>
      <c r="M23" s="814"/>
      <c r="P23" s="86" t="s">
        <v>54</v>
      </c>
      <c r="Q23" s="86"/>
      <c r="R23" s="86" t="s">
        <v>232</v>
      </c>
      <c r="S23" s="86"/>
      <c r="T23" s="86"/>
    </row>
    <row r="24" spans="1:20" ht="25.5" customHeight="1" thickTop="1" x14ac:dyDescent="0.25">
      <c r="A24" s="618"/>
      <c r="B24" s="619"/>
      <c r="C24" s="619"/>
      <c r="D24" s="619"/>
      <c r="E24" s="619"/>
      <c r="F24" s="620"/>
      <c r="G24" s="619"/>
      <c r="H24" s="619"/>
      <c r="I24" s="619"/>
      <c r="J24" s="619"/>
      <c r="K24" s="619"/>
      <c r="L24" s="619"/>
      <c r="M24" s="619"/>
      <c r="P24" s="90" t="s">
        <v>55</v>
      </c>
      <c r="R24" s="90" t="s">
        <v>233</v>
      </c>
    </row>
    <row r="25" spans="1:20" ht="12.75" customHeight="1" x14ac:dyDescent="0.25">
      <c r="A25" s="621" t="s">
        <v>596</v>
      </c>
      <c r="B25" s="801" t="s">
        <v>298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P25" s="90" t="s">
        <v>58</v>
      </c>
      <c r="R25" s="90" t="s">
        <v>236</v>
      </c>
    </row>
    <row r="26" spans="1:20" ht="12.75" customHeight="1" x14ac:dyDescent="0.25">
      <c r="A26" s="622"/>
      <c r="B26" s="802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P26" s="90" t="s">
        <v>59</v>
      </c>
      <c r="R26" s="90" t="s">
        <v>237</v>
      </c>
    </row>
    <row r="27" spans="1:20" ht="12.75" customHeight="1" x14ac:dyDescent="0.25">
      <c r="A27" s="623" t="s">
        <v>597</v>
      </c>
      <c r="B27" s="803" t="s">
        <v>631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P27" s="90" t="s">
        <v>60</v>
      </c>
      <c r="R27" s="90" t="s">
        <v>238</v>
      </c>
    </row>
    <row r="28" spans="1:20" ht="12.75" customHeight="1" x14ac:dyDescent="0.25">
      <c r="A28" s="61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P28" s="90" t="s">
        <v>61</v>
      </c>
      <c r="R28" s="90" t="s">
        <v>239</v>
      </c>
    </row>
    <row r="29" spans="1:20" ht="12.75" customHeight="1" x14ac:dyDescent="0.25">
      <c r="A29" s="618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P29" s="90" t="s">
        <v>62</v>
      </c>
      <c r="R29" s="90" t="s">
        <v>240</v>
      </c>
    </row>
    <row r="30" spans="1:20" ht="6.75" customHeight="1" x14ac:dyDescent="0.25">
      <c r="A30" s="92"/>
      <c r="P30" s="90" t="s">
        <v>63</v>
      </c>
      <c r="R30" s="90" t="s">
        <v>241</v>
      </c>
    </row>
    <row r="31" spans="1:20" ht="12.75" hidden="1" customHeight="1" x14ac:dyDescent="0.25">
      <c r="P31" s="90" t="s">
        <v>64</v>
      </c>
      <c r="R31" s="90" t="s">
        <v>242</v>
      </c>
    </row>
    <row r="32" spans="1:20" ht="12.75" hidden="1" customHeight="1" x14ac:dyDescent="0.25">
      <c r="P32" s="90" t="s">
        <v>65</v>
      </c>
      <c r="R32" s="90" t="s">
        <v>243</v>
      </c>
    </row>
    <row r="33" spans="16:18" ht="12.75" hidden="1" customHeight="1" x14ac:dyDescent="0.25">
      <c r="P33" s="90" t="s">
        <v>66</v>
      </c>
      <c r="R33" s="90" t="s">
        <v>244</v>
      </c>
    </row>
    <row r="34" spans="16:18" ht="12.75" hidden="1" customHeight="1" x14ac:dyDescent="0.25">
      <c r="P34" s="90" t="s">
        <v>67</v>
      </c>
      <c r="R34" s="90" t="s">
        <v>245</v>
      </c>
    </row>
    <row r="35" spans="16:18" ht="12.75" hidden="1" customHeight="1" x14ac:dyDescent="0.25">
      <c r="P35" s="90" t="s">
        <v>68</v>
      </c>
      <c r="R35" s="90" t="s">
        <v>246</v>
      </c>
    </row>
    <row r="36" spans="16:18" ht="12.75" hidden="1" customHeight="1" x14ac:dyDescent="0.25">
      <c r="P36" s="90" t="s">
        <v>69</v>
      </c>
      <c r="R36" s="90" t="s">
        <v>247</v>
      </c>
    </row>
    <row r="37" spans="16:18" ht="12.75" hidden="1" customHeight="1" x14ac:dyDescent="0.25">
      <c r="P37" s="90" t="s">
        <v>70</v>
      </c>
      <c r="R37" s="90" t="s">
        <v>248</v>
      </c>
    </row>
    <row r="38" spans="16:18" ht="12.75" hidden="1" customHeight="1" x14ac:dyDescent="0.25">
      <c r="P38" s="90" t="s">
        <v>71</v>
      </c>
      <c r="R38" s="90" t="s">
        <v>249</v>
      </c>
    </row>
    <row r="39" spans="16:18" ht="12.75" hidden="1" customHeight="1" x14ac:dyDescent="0.25">
      <c r="P39" s="90" t="s">
        <v>72</v>
      </c>
      <c r="R39" s="90" t="s">
        <v>250</v>
      </c>
    </row>
    <row r="40" spans="16:18" ht="12.75" hidden="1" customHeight="1" x14ac:dyDescent="0.25">
      <c r="P40" s="90" t="s">
        <v>73</v>
      </c>
      <c r="R40" s="90" t="s">
        <v>251</v>
      </c>
    </row>
    <row r="41" spans="16:18" ht="12.75" hidden="1" customHeight="1" x14ac:dyDescent="0.25">
      <c r="P41" s="90" t="s">
        <v>74</v>
      </c>
      <c r="R41" s="90" t="s">
        <v>252</v>
      </c>
    </row>
    <row r="42" spans="16:18" ht="12.75" hidden="1" customHeight="1" x14ac:dyDescent="0.25">
      <c r="P42" s="90" t="s">
        <v>75</v>
      </c>
      <c r="R42" s="90" t="s">
        <v>253</v>
      </c>
    </row>
    <row r="43" spans="16:18" ht="12.75" hidden="1" customHeight="1" x14ac:dyDescent="0.25">
      <c r="P43" s="90" t="s">
        <v>76</v>
      </c>
      <c r="R43" s="90" t="s">
        <v>254</v>
      </c>
    </row>
    <row r="44" spans="16:18" ht="12.75" hidden="1" customHeight="1" x14ac:dyDescent="0.25">
      <c r="P44" s="90" t="s">
        <v>77</v>
      </c>
      <c r="R44" s="90" t="s">
        <v>256</v>
      </c>
    </row>
    <row r="45" spans="16:18" ht="12.75" hidden="1" customHeight="1" x14ac:dyDescent="0.25">
      <c r="P45" s="90" t="s">
        <v>78</v>
      </c>
      <c r="R45" s="90" t="s">
        <v>257</v>
      </c>
    </row>
    <row r="46" spans="16:18" ht="12.75" hidden="1" customHeight="1" x14ac:dyDescent="0.25">
      <c r="P46" s="90" t="s">
        <v>79</v>
      </c>
      <c r="R46" s="90" t="s">
        <v>258</v>
      </c>
    </row>
    <row r="47" spans="16:18" ht="12.75" hidden="1" customHeight="1" x14ac:dyDescent="0.25">
      <c r="P47" s="90" t="s">
        <v>80</v>
      </c>
      <c r="R47" s="90" t="s">
        <v>259</v>
      </c>
    </row>
    <row r="48" spans="16:18" ht="12.75" hidden="1" customHeight="1" x14ac:dyDescent="0.25">
      <c r="P48" s="90" t="s">
        <v>81</v>
      </c>
    </row>
    <row r="49" spans="16:16" ht="12.75" hidden="1" customHeight="1" x14ac:dyDescent="0.25">
      <c r="P49" s="90" t="s">
        <v>82</v>
      </c>
    </row>
    <row r="50" spans="16:16" ht="12.75" hidden="1" customHeight="1" x14ac:dyDescent="0.25">
      <c r="P50" s="90" t="s">
        <v>83</v>
      </c>
    </row>
    <row r="51" spans="16:16" ht="12.75" hidden="1" customHeight="1" x14ac:dyDescent="0.25">
      <c r="P51" s="90" t="s">
        <v>84</v>
      </c>
    </row>
    <row r="52" spans="16:16" ht="12.75" hidden="1" customHeight="1" x14ac:dyDescent="0.25">
      <c r="P52" s="90" t="s">
        <v>85</v>
      </c>
    </row>
    <row r="53" spans="16:16" ht="12.75" hidden="1" customHeight="1" x14ac:dyDescent="0.25">
      <c r="P53" s="90" t="s">
        <v>86</v>
      </c>
    </row>
    <row r="54" spans="16:16" ht="12.75" hidden="1" customHeight="1" x14ac:dyDescent="0.25">
      <c r="P54" s="90" t="s">
        <v>87</v>
      </c>
    </row>
    <row r="55" spans="16:16" ht="12.75" hidden="1" customHeight="1" x14ac:dyDescent="0.25">
      <c r="P55" s="90" t="s">
        <v>88</v>
      </c>
    </row>
    <row r="56" spans="16:16" ht="12.75" hidden="1" customHeight="1" x14ac:dyDescent="0.25">
      <c r="P56" s="90" t="s">
        <v>89</v>
      </c>
    </row>
    <row r="57" spans="16:16" ht="12.75" hidden="1" customHeight="1" x14ac:dyDescent="0.25">
      <c r="P57" s="90" t="s">
        <v>90</v>
      </c>
    </row>
    <row r="58" spans="16:16" ht="12.75" hidden="1" customHeight="1" x14ac:dyDescent="0.25">
      <c r="P58" s="90" t="s">
        <v>91</v>
      </c>
    </row>
    <row r="59" spans="16:16" ht="12.75" hidden="1" customHeight="1" x14ac:dyDescent="0.25">
      <c r="P59" s="90" t="s">
        <v>92</v>
      </c>
    </row>
    <row r="60" spans="16:16" ht="12.75" hidden="1" customHeight="1" x14ac:dyDescent="0.25">
      <c r="P60" s="90" t="s">
        <v>93</v>
      </c>
    </row>
    <row r="61" spans="16:16" ht="12.75" hidden="1" customHeight="1" x14ac:dyDescent="0.25">
      <c r="P61" s="90" t="s">
        <v>94</v>
      </c>
    </row>
    <row r="62" spans="16:16" ht="12.75" hidden="1" customHeight="1" x14ac:dyDescent="0.25">
      <c r="P62" s="90" t="s">
        <v>95</v>
      </c>
    </row>
    <row r="63" spans="16:16" ht="12.75" hidden="1" customHeight="1" x14ac:dyDescent="0.25">
      <c r="P63" s="90" t="s">
        <v>96</v>
      </c>
    </row>
    <row r="64" spans="16:16" ht="12.75" hidden="1" customHeight="1" x14ac:dyDescent="0.25">
      <c r="P64" s="90" t="s">
        <v>97</v>
      </c>
    </row>
    <row r="65" spans="16:16" ht="12.75" hidden="1" customHeight="1" x14ac:dyDescent="0.25">
      <c r="P65" s="90" t="s">
        <v>98</v>
      </c>
    </row>
    <row r="66" spans="16:16" ht="12.75" hidden="1" customHeight="1" x14ac:dyDescent="0.25">
      <c r="P66" s="90" t="s">
        <v>99</v>
      </c>
    </row>
    <row r="67" spans="16:16" ht="12.75" hidden="1" customHeight="1" x14ac:dyDescent="0.25">
      <c r="P67" s="90" t="s">
        <v>100</v>
      </c>
    </row>
    <row r="68" spans="16:16" ht="12.75" hidden="1" customHeight="1" x14ac:dyDescent="0.25">
      <c r="P68" s="90" t="s">
        <v>101</v>
      </c>
    </row>
    <row r="69" spans="16:16" ht="12.75" hidden="1" customHeight="1" x14ac:dyDescent="0.25">
      <c r="P69" s="90" t="s">
        <v>102</v>
      </c>
    </row>
    <row r="70" spans="16:16" ht="12.75" hidden="1" customHeight="1" x14ac:dyDescent="0.25">
      <c r="P70" s="90" t="s">
        <v>103</v>
      </c>
    </row>
    <row r="71" spans="16:16" ht="12.75" hidden="1" customHeight="1" x14ac:dyDescent="0.25">
      <c r="P71" s="90" t="s">
        <v>104</v>
      </c>
    </row>
    <row r="72" spans="16:16" ht="12.75" hidden="1" customHeight="1" x14ac:dyDescent="0.25">
      <c r="P72" s="90" t="s">
        <v>105</v>
      </c>
    </row>
    <row r="73" spans="16:16" ht="12.75" hidden="1" customHeight="1" x14ac:dyDescent="0.25">
      <c r="P73" s="90" t="s">
        <v>106</v>
      </c>
    </row>
    <row r="74" spans="16:16" ht="12.75" hidden="1" customHeight="1" x14ac:dyDescent="0.25">
      <c r="P74" s="90" t="s">
        <v>107</v>
      </c>
    </row>
    <row r="75" spans="16:16" ht="12.75" hidden="1" customHeight="1" x14ac:dyDescent="0.25">
      <c r="P75" s="90" t="s">
        <v>108</v>
      </c>
    </row>
    <row r="76" spans="16:16" ht="12.75" hidden="1" customHeight="1" x14ac:dyDescent="0.25">
      <c r="P76" s="90" t="s">
        <v>109</v>
      </c>
    </row>
    <row r="77" spans="16:16" ht="12.75" hidden="1" customHeight="1" x14ac:dyDescent="0.25">
      <c r="P77" s="90" t="s">
        <v>110</v>
      </c>
    </row>
    <row r="78" spans="16:16" ht="12.75" hidden="1" customHeight="1" x14ac:dyDescent="0.25">
      <c r="P78" s="90" t="s">
        <v>111</v>
      </c>
    </row>
    <row r="79" spans="16:16" ht="12.75" hidden="1" customHeight="1" x14ac:dyDescent="0.25">
      <c r="P79" s="90" t="s">
        <v>112</v>
      </c>
    </row>
    <row r="80" spans="16:16" ht="12.75" hidden="1" customHeight="1" x14ac:dyDescent="0.25">
      <c r="P80" s="90" t="s">
        <v>113</v>
      </c>
    </row>
    <row r="81" spans="16:16" ht="12.75" hidden="1" customHeight="1" x14ac:dyDescent="0.25">
      <c r="P81" s="90" t="s">
        <v>114</v>
      </c>
    </row>
    <row r="82" spans="16:16" ht="12.75" hidden="1" customHeight="1" x14ac:dyDescent="0.25">
      <c r="P82" s="90" t="s">
        <v>115</v>
      </c>
    </row>
    <row r="83" spans="16:16" ht="12.75" hidden="1" customHeight="1" x14ac:dyDescent="0.25">
      <c r="P83" s="90" t="s">
        <v>116</v>
      </c>
    </row>
    <row r="84" spans="16:16" ht="12.75" hidden="1" customHeight="1" x14ac:dyDescent="0.25">
      <c r="P84" s="90" t="s">
        <v>117</v>
      </c>
    </row>
    <row r="85" spans="16:16" ht="12.75" hidden="1" customHeight="1" x14ac:dyDescent="0.25">
      <c r="P85" s="90" t="s">
        <v>118</v>
      </c>
    </row>
    <row r="86" spans="16:16" ht="12.75" hidden="1" customHeight="1" x14ac:dyDescent="0.25">
      <c r="P86" s="90" t="s">
        <v>119</v>
      </c>
    </row>
    <row r="87" spans="16:16" ht="12.75" hidden="1" customHeight="1" x14ac:dyDescent="0.25">
      <c r="P87" s="90" t="s">
        <v>120</v>
      </c>
    </row>
    <row r="88" spans="16:16" ht="12.75" hidden="1" customHeight="1" x14ac:dyDescent="0.25">
      <c r="P88" s="90" t="s">
        <v>121</v>
      </c>
    </row>
    <row r="89" spans="16:16" ht="12.75" hidden="1" customHeight="1" x14ac:dyDescent="0.25">
      <c r="P89" s="90" t="s">
        <v>122</v>
      </c>
    </row>
    <row r="90" spans="16:16" ht="12.75" hidden="1" customHeight="1" x14ac:dyDescent="0.25">
      <c r="P90" s="90" t="s">
        <v>123</v>
      </c>
    </row>
    <row r="91" spans="16:16" ht="12.75" hidden="1" customHeight="1" x14ac:dyDescent="0.25">
      <c r="P91" s="90" t="s">
        <v>124</v>
      </c>
    </row>
    <row r="92" spans="16:16" ht="12.75" hidden="1" customHeight="1" x14ac:dyDescent="0.25">
      <c r="P92" s="90" t="s">
        <v>125</v>
      </c>
    </row>
    <row r="93" spans="16:16" ht="12.75" hidden="1" customHeight="1" x14ac:dyDescent="0.25">
      <c r="P93" s="90" t="s">
        <v>126</v>
      </c>
    </row>
    <row r="94" spans="16:16" ht="12.75" hidden="1" customHeight="1" x14ac:dyDescent="0.25">
      <c r="P94" s="90" t="s">
        <v>127</v>
      </c>
    </row>
    <row r="95" spans="16:16" ht="12.75" hidden="1" customHeight="1" x14ac:dyDescent="0.25">
      <c r="P95" s="90" t="s">
        <v>128</v>
      </c>
    </row>
    <row r="96" spans="16:16" ht="12.75" hidden="1" customHeight="1" x14ac:dyDescent="0.25">
      <c r="P96" s="90" t="s">
        <v>129</v>
      </c>
    </row>
    <row r="97" spans="16:16" ht="12.75" hidden="1" customHeight="1" x14ac:dyDescent="0.25">
      <c r="P97" s="90" t="s">
        <v>130</v>
      </c>
    </row>
    <row r="98" spans="16:16" ht="12.75" hidden="1" customHeight="1" x14ac:dyDescent="0.25">
      <c r="P98" s="90" t="s">
        <v>131</v>
      </c>
    </row>
    <row r="99" spans="16:16" ht="12.75" hidden="1" customHeight="1" x14ac:dyDescent="0.25">
      <c r="P99" s="90" t="s">
        <v>132</v>
      </c>
    </row>
    <row r="100" spans="16:16" ht="12.75" hidden="1" customHeight="1" x14ac:dyDescent="0.25">
      <c r="P100" s="90" t="s">
        <v>133</v>
      </c>
    </row>
    <row r="101" spans="16:16" ht="12.75" hidden="1" customHeight="1" x14ac:dyDescent="0.25">
      <c r="P101" s="90" t="s">
        <v>134</v>
      </c>
    </row>
    <row r="102" spans="16:16" ht="12.75" hidden="1" customHeight="1" x14ac:dyDescent="0.25">
      <c r="P102" s="90" t="s">
        <v>135</v>
      </c>
    </row>
    <row r="103" spans="16:16" ht="12.75" hidden="1" customHeight="1" x14ac:dyDescent="0.25">
      <c r="P103" s="90" t="s">
        <v>136</v>
      </c>
    </row>
    <row r="104" spans="16:16" ht="12.75" hidden="1" customHeight="1" x14ac:dyDescent="0.25">
      <c r="P104" s="90" t="s">
        <v>137</v>
      </c>
    </row>
    <row r="105" spans="16:16" ht="12.75" hidden="1" customHeight="1" x14ac:dyDescent="0.25">
      <c r="P105" s="90" t="s">
        <v>138</v>
      </c>
    </row>
    <row r="106" spans="16:16" ht="12.75" hidden="1" customHeight="1" x14ac:dyDescent="0.25">
      <c r="P106" s="90" t="s">
        <v>139</v>
      </c>
    </row>
    <row r="107" spans="16:16" ht="12.75" hidden="1" customHeight="1" x14ac:dyDescent="0.25">
      <c r="P107" s="90" t="s">
        <v>140</v>
      </c>
    </row>
    <row r="108" spans="16:16" ht="12.75" hidden="1" customHeight="1" x14ac:dyDescent="0.25">
      <c r="P108" s="90" t="s">
        <v>141</v>
      </c>
    </row>
    <row r="109" spans="16:16" ht="12.75" hidden="1" customHeight="1" x14ac:dyDescent="0.25">
      <c r="P109" s="90" t="s">
        <v>142</v>
      </c>
    </row>
    <row r="110" spans="16:16" ht="12.75" hidden="1" customHeight="1" x14ac:dyDescent="0.25">
      <c r="P110" s="90" t="s">
        <v>143</v>
      </c>
    </row>
    <row r="111" spans="16:16" ht="12.75" hidden="1" customHeight="1" x14ac:dyDescent="0.25">
      <c r="P111" s="90" t="s">
        <v>144</v>
      </c>
    </row>
    <row r="112" spans="16:16" ht="12.75" hidden="1" customHeight="1" x14ac:dyDescent="0.25">
      <c r="P112" s="90" t="s">
        <v>145</v>
      </c>
    </row>
    <row r="113" spans="16:16" ht="12.75" hidden="1" customHeight="1" x14ac:dyDescent="0.25">
      <c r="P113" s="90" t="s">
        <v>146</v>
      </c>
    </row>
    <row r="114" spans="16:16" ht="12.75" hidden="1" customHeight="1" x14ac:dyDescent="0.25">
      <c r="P114" s="90" t="s">
        <v>147</v>
      </c>
    </row>
    <row r="115" spans="16:16" ht="12.75" hidden="1" customHeight="1" x14ac:dyDescent="0.25">
      <c r="P115" s="90" t="s">
        <v>148</v>
      </c>
    </row>
    <row r="116" spans="16:16" ht="12.75" hidden="1" customHeight="1" x14ac:dyDescent="0.25">
      <c r="P116" s="90" t="s">
        <v>149</v>
      </c>
    </row>
    <row r="117" spans="16:16" ht="12.75" hidden="1" customHeight="1" x14ac:dyDescent="0.25">
      <c r="P117" s="90" t="s">
        <v>150</v>
      </c>
    </row>
    <row r="118" spans="16:16" ht="12.75" hidden="1" customHeight="1" x14ac:dyDescent="0.25">
      <c r="P118" s="90" t="s">
        <v>151</v>
      </c>
    </row>
    <row r="119" spans="16:16" ht="12.75" hidden="1" customHeight="1" x14ac:dyDescent="0.25">
      <c r="P119" s="90" t="s">
        <v>152</v>
      </c>
    </row>
    <row r="120" spans="16:16" ht="12.75" hidden="1" customHeight="1" x14ac:dyDescent="0.25">
      <c r="P120" s="90" t="s">
        <v>153</v>
      </c>
    </row>
    <row r="121" spans="16:16" ht="12.75" hidden="1" customHeight="1" x14ac:dyDescent="0.25">
      <c r="P121" s="90" t="s">
        <v>154</v>
      </c>
    </row>
    <row r="122" spans="16:16" ht="12.75" hidden="1" customHeight="1" x14ac:dyDescent="0.25">
      <c r="P122" s="90" t="s">
        <v>155</v>
      </c>
    </row>
    <row r="123" spans="16:16" ht="12.75" hidden="1" customHeight="1" x14ac:dyDescent="0.25">
      <c r="P123" s="90" t="s">
        <v>156</v>
      </c>
    </row>
    <row r="124" spans="16:16" ht="12.75" hidden="1" customHeight="1" x14ac:dyDescent="0.25">
      <c r="P124" s="90" t="s">
        <v>157</v>
      </c>
    </row>
    <row r="125" spans="16:16" ht="12.75" hidden="1" customHeight="1" x14ac:dyDescent="0.25">
      <c r="P125" s="90" t="s">
        <v>158</v>
      </c>
    </row>
    <row r="126" spans="16:16" ht="12.75" hidden="1" customHeight="1" x14ac:dyDescent="0.25">
      <c r="P126" s="90" t="s">
        <v>159</v>
      </c>
    </row>
    <row r="127" spans="16:16" ht="12.75" hidden="1" customHeight="1" x14ac:dyDescent="0.25">
      <c r="P127" s="90" t="s">
        <v>160</v>
      </c>
    </row>
    <row r="128" spans="16:16" ht="12.75" hidden="1" customHeight="1" x14ac:dyDescent="0.25">
      <c r="P128" s="90" t="s">
        <v>161</v>
      </c>
    </row>
    <row r="129" spans="16:16" ht="12.75" hidden="1" customHeight="1" x14ac:dyDescent="0.25">
      <c r="P129" s="90" t="s">
        <v>162</v>
      </c>
    </row>
    <row r="130" spans="16:16" ht="12.75" hidden="1" customHeight="1" x14ac:dyDescent="0.25">
      <c r="P130" s="90" t="s">
        <v>163</v>
      </c>
    </row>
    <row r="131" spans="16:16" ht="12.75" hidden="1" customHeight="1" x14ac:dyDescent="0.25">
      <c r="P131" s="90" t="s">
        <v>164</v>
      </c>
    </row>
    <row r="132" spans="16:16" ht="12.75" hidden="1" customHeight="1" x14ac:dyDescent="0.25">
      <c r="P132" s="90" t="s">
        <v>165</v>
      </c>
    </row>
    <row r="133" spans="16:16" ht="12.75" hidden="1" customHeight="1" x14ac:dyDescent="0.25">
      <c r="P133" s="90" t="s">
        <v>166</v>
      </c>
    </row>
    <row r="134" spans="16:16" ht="12.75" hidden="1" customHeight="1" x14ac:dyDescent="0.25">
      <c r="P134" s="90" t="s">
        <v>167</v>
      </c>
    </row>
    <row r="135" spans="16:16" ht="12.75" hidden="1" customHeight="1" x14ac:dyDescent="0.25">
      <c r="P135" s="90" t="s">
        <v>168</v>
      </c>
    </row>
    <row r="136" spans="16:16" ht="12.75" hidden="1" customHeight="1" x14ac:dyDescent="0.25">
      <c r="P136" s="90" t="s">
        <v>169</v>
      </c>
    </row>
    <row r="137" spans="16:16" ht="12.75" hidden="1" customHeight="1" x14ac:dyDescent="0.25">
      <c r="P137" s="90" t="s">
        <v>170</v>
      </c>
    </row>
    <row r="138" spans="16:16" ht="12.75" hidden="1" customHeight="1" x14ac:dyDescent="0.25">
      <c r="P138" s="90" t="s">
        <v>171</v>
      </c>
    </row>
    <row r="139" spans="16:16" ht="12.75" hidden="1" customHeight="1" x14ac:dyDescent="0.25">
      <c r="P139" s="90" t="s">
        <v>172</v>
      </c>
    </row>
    <row r="140" spans="16:16" ht="12.75" hidden="1" customHeight="1" x14ac:dyDescent="0.25">
      <c r="P140" s="90" t="s">
        <v>173</v>
      </c>
    </row>
    <row r="141" spans="16:16" ht="12.75" hidden="1" customHeight="1" x14ac:dyDescent="0.25">
      <c r="P141" s="90" t="s">
        <v>174</v>
      </c>
    </row>
    <row r="142" spans="16:16" ht="12.75" hidden="1" customHeight="1" x14ac:dyDescent="0.25">
      <c r="P142" s="90" t="s">
        <v>175</v>
      </c>
    </row>
    <row r="143" spans="16:16" ht="12.75" hidden="1" customHeight="1" x14ac:dyDescent="0.25">
      <c r="P143" s="90" t="s">
        <v>176</v>
      </c>
    </row>
    <row r="144" spans="16:16" ht="12.75" hidden="1" customHeight="1" x14ac:dyDescent="0.25">
      <c r="P144" s="90" t="s">
        <v>177</v>
      </c>
    </row>
    <row r="145" spans="16:16" ht="12.75" hidden="1" customHeight="1" x14ac:dyDescent="0.25">
      <c r="P145" s="90" t="s">
        <v>178</v>
      </c>
    </row>
    <row r="146" spans="16:16" ht="12.75" hidden="1" customHeight="1" x14ac:dyDescent="0.25">
      <c r="P146" s="90" t="s">
        <v>179</v>
      </c>
    </row>
    <row r="147" spans="16:16" ht="12.75" hidden="1" customHeight="1" x14ac:dyDescent="0.25">
      <c r="P147" s="90" t="s">
        <v>180</v>
      </c>
    </row>
    <row r="148" spans="16:16" ht="12.75" hidden="1" customHeight="1" x14ac:dyDescent="0.25">
      <c r="P148" s="90" t="s">
        <v>181</v>
      </c>
    </row>
    <row r="149" spans="16:16" ht="12.75" hidden="1" customHeight="1" x14ac:dyDescent="0.25">
      <c r="P149" s="90" t="s">
        <v>182</v>
      </c>
    </row>
    <row r="150" spans="16:16" ht="12.75" hidden="1" customHeight="1" x14ac:dyDescent="0.25">
      <c r="P150" s="90" t="s">
        <v>183</v>
      </c>
    </row>
    <row r="151" spans="16:16" ht="12.75" hidden="1" customHeight="1" x14ac:dyDescent="0.25">
      <c r="P151" s="90" t="s">
        <v>184</v>
      </c>
    </row>
    <row r="152" spans="16:16" ht="12.75" hidden="1" customHeight="1" x14ac:dyDescent="0.25">
      <c r="P152" s="90" t="s">
        <v>185</v>
      </c>
    </row>
    <row r="153" spans="16:16" ht="12.75" hidden="1" customHeight="1" x14ac:dyDescent="0.25">
      <c r="P153" s="90" t="s">
        <v>186</v>
      </c>
    </row>
    <row r="154" spans="16:16" ht="12.75" hidden="1" customHeight="1" x14ac:dyDescent="0.25">
      <c r="P154" s="90" t="s">
        <v>187</v>
      </c>
    </row>
    <row r="155" spans="16:16" ht="12.75" hidden="1" customHeight="1" x14ac:dyDescent="0.25">
      <c r="P155" s="90" t="s">
        <v>188</v>
      </c>
    </row>
    <row r="156" spans="16:16" ht="12.75" hidden="1" customHeight="1" x14ac:dyDescent="0.25">
      <c r="P156" s="90" t="s">
        <v>189</v>
      </c>
    </row>
    <row r="157" spans="16:16" ht="12.75" hidden="1" customHeight="1" x14ac:dyDescent="0.25">
      <c r="P157" s="90" t="s">
        <v>190</v>
      </c>
    </row>
    <row r="158" spans="16:16" ht="12.75" hidden="1" customHeight="1" x14ac:dyDescent="0.25">
      <c r="P158" s="90" t="s">
        <v>191</v>
      </c>
    </row>
    <row r="159" spans="16:16" ht="12.75" hidden="1" customHeight="1" x14ac:dyDescent="0.25">
      <c r="P159" s="90" t="s">
        <v>192</v>
      </c>
    </row>
    <row r="160" spans="16:16" ht="12.75" hidden="1" customHeight="1" x14ac:dyDescent="0.25">
      <c r="P160" s="90" t="s">
        <v>193</v>
      </c>
    </row>
    <row r="161" spans="16:16" ht="12.75" hidden="1" customHeight="1" x14ac:dyDescent="0.25">
      <c r="P161" s="90" t="s">
        <v>194</v>
      </c>
    </row>
    <row r="162" spans="16:16" ht="12.75" hidden="1" customHeight="1" x14ac:dyDescent="0.25">
      <c r="P162" s="90" t="s">
        <v>195</v>
      </c>
    </row>
    <row r="163" spans="16:16" ht="12.75" hidden="1" customHeight="1" x14ac:dyDescent="0.25">
      <c r="P163" s="90" t="s">
        <v>196</v>
      </c>
    </row>
    <row r="164" spans="16:16" ht="12.75" hidden="1" customHeight="1" x14ac:dyDescent="0.25">
      <c r="P164" s="90" t="s">
        <v>197</v>
      </c>
    </row>
    <row r="165" spans="16:16" ht="12.75" hidden="1" customHeight="1" x14ac:dyDescent="0.25">
      <c r="P165" s="90" t="s">
        <v>198</v>
      </c>
    </row>
    <row r="166" spans="16:16" ht="12.75" hidden="1" customHeight="1" x14ac:dyDescent="0.25">
      <c r="P166" s="90" t="s">
        <v>199</v>
      </c>
    </row>
    <row r="167" spans="16:16" ht="12.75" hidden="1" customHeight="1" x14ac:dyDescent="0.25">
      <c r="P167" s="90" t="s">
        <v>200</v>
      </c>
    </row>
    <row r="168" spans="16:16" ht="12.75" hidden="1" customHeight="1" x14ac:dyDescent="0.25">
      <c r="P168" s="90" t="s">
        <v>201</v>
      </c>
    </row>
    <row r="169" spans="16:16" ht="12.75" hidden="1" customHeight="1" x14ac:dyDescent="0.25">
      <c r="P169" s="90" t="s">
        <v>202</v>
      </c>
    </row>
    <row r="170" spans="16:16" ht="12.75" hidden="1" customHeight="1" x14ac:dyDescent="0.25">
      <c r="P170" s="90" t="s">
        <v>203</v>
      </c>
    </row>
    <row r="171" spans="16:16" ht="12.75" hidden="1" customHeight="1" x14ac:dyDescent="0.25">
      <c r="P171" s="90" t="s">
        <v>204</v>
      </c>
    </row>
    <row r="172" spans="16:16" ht="12.75" hidden="1" customHeight="1" x14ac:dyDescent="0.25">
      <c r="P172" s="90" t="s">
        <v>205</v>
      </c>
    </row>
    <row r="173" spans="16:16" hidden="1" x14ac:dyDescent="0.25">
      <c r="P173" s="90" t="s">
        <v>206</v>
      </c>
    </row>
    <row r="174" spans="16:16" hidden="1" x14ac:dyDescent="0.25"/>
    <row r="175" spans="16:16" hidden="1" x14ac:dyDescent="0.25"/>
    <row r="176" spans="16:16" hidden="1" x14ac:dyDescent="0.25"/>
    <row r="177" hidden="1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</sheetData>
  <sheetProtection password="ED1B" sheet="1" objects="1" scenarios="1" selectLockedCells="1"/>
  <mergeCells count="50">
    <mergeCell ref="A1:M1"/>
    <mergeCell ref="A8:D8"/>
    <mergeCell ref="E8:M8"/>
    <mergeCell ref="A6:B6"/>
    <mergeCell ref="I3:J3"/>
    <mergeCell ref="F2:M2"/>
    <mergeCell ref="K3:M3"/>
    <mergeCell ref="A4:C4"/>
    <mergeCell ref="C6:E6"/>
    <mergeCell ref="A7:B7"/>
    <mergeCell ref="B27:M27"/>
    <mergeCell ref="A15:C15"/>
    <mergeCell ref="A21:M23"/>
    <mergeCell ref="I18:J18"/>
    <mergeCell ref="A19:D19"/>
    <mergeCell ref="A18:D18"/>
    <mergeCell ref="J15:M15"/>
    <mergeCell ref="A16:M16"/>
    <mergeCell ref="F15:H15"/>
    <mergeCell ref="B3:D3"/>
    <mergeCell ref="C7:E7"/>
    <mergeCell ref="A2:E2"/>
    <mergeCell ref="B25:M25"/>
    <mergeCell ref="B26:M26"/>
    <mergeCell ref="J5:M5"/>
    <mergeCell ref="F3:H3"/>
    <mergeCell ref="A9:D9"/>
    <mergeCell ref="G6:M6"/>
    <mergeCell ref="D4:M4"/>
    <mergeCell ref="A14:B14"/>
    <mergeCell ref="C14:M14"/>
    <mergeCell ref="J9:L9"/>
    <mergeCell ref="A11:C11"/>
    <mergeCell ref="C12:H12"/>
    <mergeCell ref="D11:F11"/>
    <mergeCell ref="A20:D20"/>
    <mergeCell ref="A17:D17"/>
    <mergeCell ref="A13:M13"/>
    <mergeCell ref="F5:H5"/>
    <mergeCell ref="F7:M7"/>
    <mergeCell ref="F9:G9"/>
    <mergeCell ref="H9:I9"/>
    <mergeCell ref="A5:C5"/>
    <mergeCell ref="F10:G10"/>
    <mergeCell ref="H11:M11"/>
    <mergeCell ref="H10:I10"/>
    <mergeCell ref="A12:B12"/>
    <mergeCell ref="A10:D10"/>
    <mergeCell ref="J10:M10"/>
    <mergeCell ref="J12:M12"/>
  </mergeCells>
  <phoneticPr fontId="4" type="noConversion"/>
  <conditionalFormatting sqref="A29:A30 A24">
    <cfRule type="cellIs" dxfId="23" priority="1" stopIfTrue="1" operator="equal">
      <formula>" -  - 00/00/0000"</formula>
    </cfRule>
  </conditionalFormatting>
  <conditionalFormatting sqref="H18:H20 E18:E20">
    <cfRule type="expression" dxfId="22" priority="2" stopIfTrue="1">
      <formula>(LEN(TEXT(E18-INT(E18),"@"))&gt;3)</formula>
    </cfRule>
  </conditionalFormatting>
  <conditionalFormatting sqref="B3:D3">
    <cfRule type="expression" dxfId="21" priority="3" stopIfTrue="1">
      <formula>($N$3=FALSE)</formula>
    </cfRule>
  </conditionalFormatting>
  <conditionalFormatting sqref="M9">
    <cfRule type="expression" dxfId="20" priority="4" stopIfTrue="1">
      <formula>(YEAR(NOW())&lt;$L$9)</formula>
    </cfRule>
  </conditionalFormatting>
  <dataValidations count="7">
    <dataValidation allowBlank="1" showInputMessage="1" showErrorMessage="1" errorTitle="Código Postal" error="Error en código." sqref="D15"/>
    <dataValidation type="whole" allowBlank="1" showInputMessage="1" showErrorMessage="1" errorTitle="Entrada Datos" error="Dato entero." sqref="K18:K20">
      <formula1>1</formula1>
      <formula2>100000</formula2>
    </dataValidation>
    <dataValidation type="custom" allowBlank="1" showInputMessage="1" showErrorMessage="1" errorTitle="Error en Dato" error="Dato numérico con un decimal" sqref="H18:H20">
      <formula1>IF(NOT(ISNUMBER(H18)),FALSE,NOT(LEN(TEXT(H18-INT(H18),"@"))&gt;3))</formula1>
    </dataValidation>
    <dataValidation allowBlank="1" showInputMessage="1" showErrorMessage="1" errorTitle="Año" error="Error en Año datos." sqref="E17:G17"/>
    <dataValidation allowBlank="1" showInputMessage="1" showErrorMessage="1" errorTitle="Error en Dato" error="Dato numérico con un decimal" sqref="E18:G20"/>
    <dataValidation operator="greaterThanOrEqual" allowBlank="1" showInputMessage="1" showErrorMessage="1" errorTitle="Código Postal" error="Error en Código" sqref="D5"/>
    <dataValidation type="whole" allowBlank="1" showInputMessage="1" showErrorMessage="1" errorTitle="Error en Dato" error="Dato entero." sqref="M9">
      <formula1>1800</formula1>
      <formula2>2100</formula2>
    </dataValidation>
  </dataValidations>
  <hyperlinks>
    <hyperlink ref="B25:M25" r:id="rId1" display=" http://www.boe.es/boe/dias/2007/04/28/pdfs/A18572-18593.pdf  "/>
    <hyperlink ref="B27" r:id="rId2"/>
  </hyperlinks>
  <pageMargins left="0.59055118110236227" right="0.39370078740157483" top="0.78740157480314965" bottom="0.59055118110236227" header="0" footer="0"/>
  <pageSetup paperSize="9" scale="92" orientation="portrait" r:id="rId3"/>
  <headerFooter alignWithMargins="0">
    <oddFooter>&amp;R&amp;"Arial Narrow,Normal"&amp;9&amp;A</oddFooter>
  </headerFooter>
  <cellWatches>
    <cellWatch r="E18"/>
  </cellWatch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5" r:id="rId6" name="Drop Down 9">
              <controlPr defaultSize="0" print="0" autoLine="0" autoPict="0">
                <anchor>
                  <from>
                    <xdr:col>12</xdr:col>
                    <xdr:colOff>99060</xdr:colOff>
                    <xdr:row>4</xdr:row>
                    <xdr:rowOff>83820</xdr:rowOff>
                  </from>
                  <to>
                    <xdr:col>12</xdr:col>
                    <xdr:colOff>99060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7" name="Drop Down 20">
              <controlPr defaultSize="0" print="0" autoLine="0" autoPict="0">
                <anchor moveWithCells="1">
                  <from>
                    <xdr:col>9</xdr:col>
                    <xdr:colOff>0</xdr:colOff>
                    <xdr:row>4</xdr:row>
                    <xdr:rowOff>106680</xdr:rowOff>
                  </from>
                  <to>
                    <xdr:col>12</xdr:col>
                    <xdr:colOff>518160</xdr:colOff>
                    <xdr:row>4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showGridLines="0" workbookViewId="0"/>
  </sheetViews>
  <sheetFormatPr baseColWidth="10" defaultRowHeight="13.2" x14ac:dyDescent="0.25"/>
  <cols>
    <col min="9" max="9" width="4.5546875" customWidth="1"/>
  </cols>
  <sheetData>
    <row r="1" spans="1:9" ht="13.8" thickBot="1" x14ac:dyDescent="0.3"/>
    <row r="2" spans="1:9" ht="12.75" customHeight="1" thickTop="1" x14ac:dyDescent="0.25">
      <c r="A2" s="1083" t="s">
        <v>614</v>
      </c>
      <c r="B2" s="1084"/>
      <c r="C2" s="1084"/>
      <c r="D2" s="1084"/>
      <c r="E2" s="1084"/>
      <c r="F2" s="1084"/>
      <c r="G2" s="1084"/>
      <c r="H2" s="1084"/>
      <c r="I2" s="1085"/>
    </row>
    <row r="3" spans="1:9" ht="13.5" customHeight="1" x14ac:dyDescent="0.25">
      <c r="A3" s="1086"/>
      <c r="B3" s="1087"/>
      <c r="C3" s="1087"/>
      <c r="D3" s="1087"/>
      <c r="E3" s="1087"/>
      <c r="F3" s="1087"/>
      <c r="G3" s="1087"/>
      <c r="H3" s="1087"/>
      <c r="I3" s="1088"/>
    </row>
    <row r="4" spans="1:9" ht="13.8" thickBot="1" x14ac:dyDescent="0.3">
      <c r="A4" s="10"/>
      <c r="B4" s="31"/>
      <c r="C4" s="31"/>
      <c r="D4" s="31"/>
      <c r="E4" s="31"/>
      <c r="F4" s="31"/>
      <c r="G4" s="31"/>
      <c r="H4" s="31"/>
      <c r="I4" s="545"/>
    </row>
    <row r="5" spans="1:9" ht="13.8" thickBot="1" x14ac:dyDescent="0.3">
      <c r="A5" s="653" t="s">
        <v>618</v>
      </c>
      <c r="B5" s="617"/>
      <c r="C5" s="617"/>
      <c r="D5" s="617"/>
      <c r="E5" s="617"/>
      <c r="F5" s="617"/>
      <c r="G5" s="617"/>
      <c r="H5" s="617"/>
      <c r="I5" s="663"/>
    </row>
    <row r="6" spans="1:9" x14ac:dyDescent="0.25">
      <c r="A6" s="10"/>
      <c r="B6" s="31"/>
      <c r="C6" s="31"/>
      <c r="D6" s="31"/>
      <c r="E6" s="31"/>
      <c r="F6" s="31"/>
      <c r="G6" s="31"/>
      <c r="H6" s="31"/>
      <c r="I6" s="545"/>
    </row>
    <row r="7" spans="1:9" x14ac:dyDescent="0.25">
      <c r="A7" s="654" t="s">
        <v>616</v>
      </c>
      <c r="B7" s="31"/>
      <c r="C7" s="31"/>
      <c r="D7" s="31"/>
      <c r="E7" s="31"/>
      <c r="F7" s="31"/>
      <c r="G7" s="31"/>
      <c r="H7" s="31"/>
      <c r="I7" s="545"/>
    </row>
    <row r="8" spans="1:9" x14ac:dyDescent="0.25">
      <c r="A8" s="10"/>
      <c r="B8" s="31"/>
      <c r="C8" s="31"/>
      <c r="D8" s="31"/>
      <c r="E8" s="31"/>
      <c r="F8" s="31"/>
      <c r="G8" s="31"/>
      <c r="H8" s="31"/>
      <c r="I8" s="545"/>
    </row>
    <row r="9" spans="1:9" x14ac:dyDescent="0.25">
      <c r="A9" s="655" t="s">
        <v>615</v>
      </c>
      <c r="B9" s="31"/>
      <c r="C9" s="31"/>
      <c r="D9" s="31"/>
      <c r="E9" s="31"/>
      <c r="F9" s="31"/>
      <c r="G9" s="31"/>
      <c r="H9" s="31"/>
      <c r="I9" s="545"/>
    </row>
    <row r="10" spans="1:9" ht="18" customHeight="1" x14ac:dyDescent="0.25">
      <c r="A10" s="656" t="s">
        <v>585</v>
      </c>
      <c r="B10" s="31"/>
      <c r="C10" s="31"/>
      <c r="D10" s="31"/>
      <c r="E10" s="31"/>
      <c r="F10" s="31"/>
      <c r="G10" s="31"/>
      <c r="H10" s="31"/>
      <c r="I10" s="545"/>
    </row>
    <row r="11" spans="1:9" x14ac:dyDescent="0.25">
      <c r="A11" s="10"/>
      <c r="B11" s="31"/>
      <c r="C11" s="31"/>
      <c r="D11" s="31"/>
      <c r="E11" s="31"/>
      <c r="F11" s="31"/>
      <c r="G11" s="31"/>
      <c r="H11" s="31"/>
      <c r="I11" s="545"/>
    </row>
    <row r="12" spans="1:9" x14ac:dyDescent="0.25">
      <c r="A12" s="1102" t="s">
        <v>620</v>
      </c>
      <c r="B12" s="1103"/>
      <c r="C12" s="1103"/>
      <c r="D12" s="1103"/>
      <c r="E12" s="1103"/>
      <c r="F12" s="1103"/>
      <c r="G12" s="1103"/>
      <c r="H12" s="1103"/>
      <c r="I12" s="545"/>
    </row>
    <row r="13" spans="1:9" x14ac:dyDescent="0.25">
      <c r="A13" s="1102"/>
      <c r="B13" s="1103"/>
      <c r="C13" s="1103"/>
      <c r="D13" s="1103"/>
      <c r="E13" s="1103"/>
      <c r="F13" s="1103"/>
      <c r="G13" s="1103"/>
      <c r="H13" s="1103"/>
      <c r="I13" s="545"/>
    </row>
    <row r="14" spans="1:9" x14ac:dyDescent="0.25">
      <c r="A14" s="657"/>
      <c r="B14" s="658"/>
      <c r="C14" s="658"/>
      <c r="D14" s="658"/>
      <c r="E14" s="658"/>
      <c r="F14" s="658"/>
      <c r="G14" s="658"/>
      <c r="H14" s="658"/>
      <c r="I14" s="545"/>
    </row>
    <row r="15" spans="1:9" ht="12.75" customHeight="1" x14ac:dyDescent="0.25">
      <c r="A15" s="1089" t="s">
        <v>621</v>
      </c>
      <c r="B15" s="1090"/>
      <c r="C15" s="1090"/>
      <c r="D15" s="1090"/>
      <c r="E15" s="1090"/>
      <c r="F15" s="1090"/>
      <c r="G15" s="1090"/>
      <c r="H15" s="1090"/>
      <c r="I15" s="545"/>
    </row>
    <row r="16" spans="1:9" x14ac:dyDescent="0.25">
      <c r="A16" s="1089"/>
      <c r="B16" s="1090"/>
      <c r="C16" s="1090"/>
      <c r="D16" s="1090"/>
      <c r="E16" s="1090"/>
      <c r="F16" s="1090"/>
      <c r="G16" s="1090"/>
      <c r="H16" s="1090"/>
      <c r="I16" s="545"/>
    </row>
    <row r="17" spans="1:9" x14ac:dyDescent="0.25">
      <c r="A17" s="1089"/>
      <c r="B17" s="1090"/>
      <c r="C17" s="1090"/>
      <c r="D17" s="1090"/>
      <c r="E17" s="1090"/>
      <c r="F17" s="1090"/>
      <c r="G17" s="1090"/>
      <c r="H17" s="1090"/>
      <c r="I17" s="545"/>
    </row>
    <row r="18" spans="1:9" x14ac:dyDescent="0.25">
      <c r="A18" s="659"/>
      <c r="B18" s="660"/>
      <c r="C18" s="660"/>
      <c r="D18" s="660"/>
      <c r="E18" s="660"/>
      <c r="F18" s="660"/>
      <c r="G18" s="660"/>
      <c r="H18" s="660"/>
      <c r="I18" s="545"/>
    </row>
    <row r="19" spans="1:9" x14ac:dyDescent="0.25">
      <c r="A19" s="661"/>
      <c r="B19" s="1093"/>
      <c r="C19" s="1094"/>
      <c r="D19" s="1094"/>
      <c r="E19" s="1094"/>
      <c r="F19" s="1094"/>
      <c r="G19" s="1095"/>
      <c r="H19" s="616"/>
      <c r="I19" s="545"/>
    </row>
    <row r="20" spans="1:9" x14ac:dyDescent="0.25">
      <c r="A20" s="659"/>
      <c r="B20" s="1096"/>
      <c r="C20" s="1097"/>
      <c r="D20" s="1097"/>
      <c r="E20" s="1097"/>
      <c r="F20" s="1097"/>
      <c r="G20" s="1098"/>
      <c r="H20" s="616"/>
      <c r="I20" s="545"/>
    </row>
    <row r="21" spans="1:9" x14ac:dyDescent="0.25">
      <c r="A21" s="661"/>
      <c r="B21" s="1099"/>
      <c r="C21" s="1100"/>
      <c r="D21" s="1100"/>
      <c r="E21" s="1100"/>
      <c r="F21" s="1100"/>
      <c r="G21" s="1101"/>
      <c r="H21" s="616"/>
      <c r="I21" s="545"/>
    </row>
    <row r="22" spans="1:9" x14ac:dyDescent="0.25">
      <c r="A22" s="10"/>
      <c r="B22" s="31"/>
      <c r="C22" s="31"/>
      <c r="D22" s="31"/>
      <c r="E22" s="31"/>
      <c r="F22" s="31"/>
      <c r="G22" s="31"/>
      <c r="H22" s="31"/>
      <c r="I22" s="545"/>
    </row>
    <row r="23" spans="1:9" x14ac:dyDescent="0.25">
      <c r="A23" s="1089" t="s">
        <v>617</v>
      </c>
      <c r="B23" s="1090"/>
      <c r="C23" s="1090"/>
      <c r="D23" s="1090"/>
      <c r="E23" s="1090"/>
      <c r="F23" s="1090"/>
      <c r="G23" s="1090"/>
      <c r="H23" s="1090"/>
      <c r="I23" s="545"/>
    </row>
    <row r="24" spans="1:9" x14ac:dyDescent="0.25">
      <c r="A24" s="1089"/>
      <c r="B24" s="1090"/>
      <c r="C24" s="1090"/>
      <c r="D24" s="1090"/>
      <c r="E24" s="1090"/>
      <c r="F24" s="1090"/>
      <c r="G24" s="1090"/>
      <c r="H24" s="1090"/>
      <c r="I24" s="545"/>
    </row>
    <row r="25" spans="1:9" x14ac:dyDescent="0.25">
      <c r="A25" s="1089"/>
      <c r="B25" s="1090"/>
      <c r="C25" s="1090"/>
      <c r="D25" s="1090"/>
      <c r="E25" s="1090"/>
      <c r="F25" s="1090"/>
      <c r="G25" s="1090"/>
      <c r="H25" s="1090"/>
      <c r="I25" s="545"/>
    </row>
    <row r="26" spans="1:9" ht="13.8" thickBot="1" x14ac:dyDescent="0.3">
      <c r="A26" s="10"/>
      <c r="B26" s="31"/>
      <c r="C26" s="31"/>
      <c r="D26" s="31"/>
      <c r="E26" s="31"/>
      <c r="F26" s="31"/>
      <c r="G26" s="31"/>
      <c r="H26" s="31"/>
      <c r="I26" s="545"/>
    </row>
    <row r="27" spans="1:9" ht="13.8" thickBot="1" x14ac:dyDescent="0.3">
      <c r="A27" s="653" t="s">
        <v>619</v>
      </c>
      <c r="B27" s="617"/>
      <c r="C27" s="617"/>
      <c r="D27" s="617"/>
      <c r="E27" s="617"/>
      <c r="F27" s="617"/>
      <c r="G27" s="617"/>
      <c r="H27" s="617"/>
      <c r="I27" s="663"/>
    </row>
    <row r="28" spans="1:9" x14ac:dyDescent="0.25">
      <c r="A28" s="10"/>
      <c r="B28" s="31"/>
      <c r="C28" s="31"/>
      <c r="D28" s="31"/>
      <c r="E28" s="31"/>
      <c r="F28" s="31"/>
      <c r="G28" s="31"/>
      <c r="H28" s="31"/>
      <c r="I28" s="545"/>
    </row>
    <row r="29" spans="1:9" x14ac:dyDescent="0.25">
      <c r="A29" s="654" t="s">
        <v>616</v>
      </c>
      <c r="B29" s="31"/>
      <c r="C29" s="31"/>
      <c r="D29" s="31"/>
      <c r="E29" s="31"/>
      <c r="F29" s="31"/>
      <c r="G29" s="31"/>
      <c r="H29" s="31"/>
      <c r="I29" s="545"/>
    </row>
    <row r="30" spans="1:9" x14ac:dyDescent="0.25">
      <c r="A30" s="10"/>
      <c r="B30" s="31"/>
      <c r="C30" s="31"/>
      <c r="D30" s="31"/>
      <c r="E30" s="31"/>
      <c r="F30" s="31"/>
      <c r="G30" s="31"/>
      <c r="H30" s="31"/>
      <c r="I30" s="545"/>
    </row>
    <row r="31" spans="1:9" x14ac:dyDescent="0.25">
      <c r="A31" s="655" t="s">
        <v>615</v>
      </c>
      <c r="B31" s="31"/>
      <c r="C31" s="31"/>
      <c r="D31" s="31"/>
      <c r="E31" s="31"/>
      <c r="F31" s="31"/>
      <c r="G31" s="31"/>
      <c r="H31" s="31"/>
      <c r="I31" s="545"/>
    </row>
    <row r="32" spans="1:9" ht="18.75" customHeight="1" x14ac:dyDescent="0.25">
      <c r="A32" s="656" t="s">
        <v>585</v>
      </c>
      <c r="B32" s="31"/>
      <c r="C32" s="31"/>
      <c r="D32" s="31"/>
      <c r="E32" s="31"/>
      <c r="F32" s="31"/>
      <c r="G32" s="31"/>
      <c r="H32" s="31"/>
      <c r="I32" s="545"/>
    </row>
    <row r="33" spans="1:9" x14ac:dyDescent="0.25">
      <c r="A33" s="10"/>
      <c r="B33" s="31"/>
      <c r="C33" s="31"/>
      <c r="D33" s="31"/>
      <c r="E33" s="31"/>
      <c r="F33" s="31"/>
      <c r="G33" s="31"/>
      <c r="H33" s="31"/>
      <c r="I33" s="545"/>
    </row>
    <row r="34" spans="1:9" x14ac:dyDescent="0.25">
      <c r="A34" s="1102" t="s">
        <v>623</v>
      </c>
      <c r="B34" s="1103"/>
      <c r="C34" s="1103"/>
      <c r="D34" s="1103"/>
      <c r="E34" s="1103"/>
      <c r="F34" s="1103"/>
      <c r="G34" s="1103"/>
      <c r="H34" s="1103"/>
      <c r="I34" s="545"/>
    </row>
    <row r="35" spans="1:9" x14ac:dyDescent="0.25">
      <c r="A35" s="1102"/>
      <c r="B35" s="1103"/>
      <c r="C35" s="1103"/>
      <c r="D35" s="1103"/>
      <c r="E35" s="1103"/>
      <c r="F35" s="1103"/>
      <c r="G35" s="1103"/>
      <c r="H35" s="1103"/>
      <c r="I35" s="545"/>
    </row>
    <row r="36" spans="1:9" x14ac:dyDescent="0.25">
      <c r="A36" s="657"/>
      <c r="B36" s="658"/>
      <c r="C36" s="658"/>
      <c r="D36" s="658"/>
      <c r="E36" s="658"/>
      <c r="F36" s="658"/>
      <c r="G36" s="658"/>
      <c r="H36" s="658"/>
      <c r="I36" s="545"/>
    </row>
    <row r="37" spans="1:9" x14ac:dyDescent="0.25">
      <c r="A37" s="1089" t="s">
        <v>624</v>
      </c>
      <c r="B37" s="1090"/>
      <c r="C37" s="1090"/>
      <c r="D37" s="1090"/>
      <c r="E37" s="1090"/>
      <c r="F37" s="1090"/>
      <c r="G37" s="1090"/>
      <c r="H37" s="1090"/>
      <c r="I37" s="545"/>
    </row>
    <row r="38" spans="1:9" x14ac:dyDescent="0.25">
      <c r="A38" s="1089"/>
      <c r="B38" s="1090"/>
      <c r="C38" s="1090"/>
      <c r="D38" s="1090"/>
      <c r="E38" s="1090"/>
      <c r="F38" s="1090"/>
      <c r="G38" s="1090"/>
      <c r="H38" s="1090"/>
      <c r="I38" s="545"/>
    </row>
    <row r="39" spans="1:9" x14ac:dyDescent="0.25">
      <c r="A39" s="1089"/>
      <c r="B39" s="1090"/>
      <c r="C39" s="1090"/>
      <c r="D39" s="1090"/>
      <c r="E39" s="1090"/>
      <c r="F39" s="1090"/>
      <c r="G39" s="1090"/>
      <c r="H39" s="1090"/>
      <c r="I39" s="545"/>
    </row>
    <row r="40" spans="1:9" x14ac:dyDescent="0.25">
      <c r="A40" s="659"/>
      <c r="B40" s="660"/>
      <c r="C40" s="660"/>
      <c r="D40" s="660"/>
      <c r="E40" s="660"/>
      <c r="F40" s="660"/>
      <c r="G40" s="660"/>
      <c r="H40" s="660"/>
      <c r="I40" s="545"/>
    </row>
    <row r="41" spans="1:9" x14ac:dyDescent="0.25">
      <c r="A41" s="661"/>
      <c r="B41" s="1093"/>
      <c r="C41" s="1094"/>
      <c r="D41" s="1094"/>
      <c r="E41" s="1094"/>
      <c r="F41" s="1094"/>
      <c r="G41" s="1095"/>
      <c r="H41" s="616"/>
      <c r="I41" s="545"/>
    </row>
    <row r="42" spans="1:9" x14ac:dyDescent="0.25">
      <c r="A42" s="659"/>
      <c r="B42" s="1096"/>
      <c r="C42" s="1097"/>
      <c r="D42" s="1097"/>
      <c r="E42" s="1097"/>
      <c r="F42" s="1097"/>
      <c r="G42" s="1098"/>
      <c r="H42" s="616"/>
      <c r="I42" s="545"/>
    </row>
    <row r="43" spans="1:9" x14ac:dyDescent="0.25">
      <c r="A43" s="661"/>
      <c r="B43" s="1099"/>
      <c r="C43" s="1100"/>
      <c r="D43" s="1100"/>
      <c r="E43" s="1100"/>
      <c r="F43" s="1100"/>
      <c r="G43" s="1101"/>
      <c r="H43" s="616"/>
      <c r="I43" s="545"/>
    </row>
    <row r="44" spans="1:9" x14ac:dyDescent="0.25">
      <c r="A44" s="10"/>
      <c r="B44" s="31"/>
      <c r="C44" s="31"/>
      <c r="D44" s="31"/>
      <c r="E44" s="31"/>
      <c r="F44" s="31"/>
      <c r="G44" s="31"/>
      <c r="H44" s="31"/>
      <c r="I44" s="545"/>
    </row>
    <row r="45" spans="1:9" x14ac:dyDescent="0.25">
      <c r="A45" s="1089" t="s">
        <v>622</v>
      </c>
      <c r="B45" s="1090"/>
      <c r="C45" s="1090"/>
      <c r="D45" s="1090"/>
      <c r="E45" s="1090"/>
      <c r="F45" s="1090"/>
      <c r="G45" s="1090"/>
      <c r="H45" s="1090"/>
      <c r="I45" s="545"/>
    </row>
    <row r="46" spans="1:9" x14ac:dyDescent="0.25">
      <c r="A46" s="1089"/>
      <c r="B46" s="1090"/>
      <c r="C46" s="1090"/>
      <c r="D46" s="1090"/>
      <c r="E46" s="1090"/>
      <c r="F46" s="1090"/>
      <c r="G46" s="1090"/>
      <c r="H46" s="1090"/>
      <c r="I46" s="545"/>
    </row>
    <row r="47" spans="1:9" ht="13.8" thickBot="1" x14ac:dyDescent="0.3">
      <c r="A47" s="1091"/>
      <c r="B47" s="1092"/>
      <c r="C47" s="1092"/>
      <c r="D47" s="1092"/>
      <c r="E47" s="1092"/>
      <c r="F47" s="1092"/>
      <c r="G47" s="1092"/>
      <c r="H47" s="1092"/>
      <c r="I47" s="662"/>
    </row>
    <row r="48" spans="1:9" ht="13.8" thickTop="1" x14ac:dyDescent="0.25"/>
  </sheetData>
  <sheetProtection password="ED1B" sheet="1" objects="1" scenarios="1"/>
  <mergeCells count="9">
    <mergeCell ref="A2:I3"/>
    <mergeCell ref="A45:H47"/>
    <mergeCell ref="A23:H25"/>
    <mergeCell ref="B19:G21"/>
    <mergeCell ref="A34:H35"/>
    <mergeCell ref="A37:H39"/>
    <mergeCell ref="A12:H13"/>
    <mergeCell ref="A15:H17"/>
    <mergeCell ref="B41:G43"/>
  </mergeCells>
  <phoneticPr fontId="4" type="noConversion"/>
  <pageMargins left="0.66" right="0.42" top="0.67" bottom="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0</xdr:col>
                    <xdr:colOff>327660</xdr:colOff>
                    <xdr:row>7</xdr:row>
                    <xdr:rowOff>129540</xdr:rowOff>
                  </from>
                  <to>
                    <xdr:col>0</xdr:col>
                    <xdr:colOff>670560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0</xdr:col>
                    <xdr:colOff>327660</xdr:colOff>
                    <xdr:row>9</xdr:row>
                    <xdr:rowOff>45720</xdr:rowOff>
                  </from>
                  <to>
                    <xdr:col>0</xdr:col>
                    <xdr:colOff>670560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29</xdr:row>
                    <xdr:rowOff>129540</xdr:rowOff>
                  </from>
                  <to>
                    <xdr:col>0</xdr:col>
                    <xdr:colOff>670560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0</xdr:col>
                    <xdr:colOff>327660</xdr:colOff>
                    <xdr:row>31</xdr:row>
                    <xdr:rowOff>45720</xdr:rowOff>
                  </from>
                  <to>
                    <xdr:col>0</xdr:col>
                    <xdr:colOff>670560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L54"/>
  <sheetViews>
    <sheetView showGridLines="0" workbookViewId="0"/>
  </sheetViews>
  <sheetFormatPr baseColWidth="10" defaultColWidth="11.44140625" defaultRowHeight="10.199999999999999" x14ac:dyDescent="0.2"/>
  <cols>
    <col min="1" max="1" width="38.6640625" style="129" customWidth="1"/>
    <col min="2" max="2" width="12.33203125" style="129" customWidth="1"/>
    <col min="3" max="3" width="9.6640625" style="129" customWidth="1"/>
    <col min="4" max="4" width="10.5546875" style="129" customWidth="1"/>
    <col min="5" max="5" width="14.33203125" style="129" customWidth="1"/>
    <col min="6" max="6" width="16.109375" style="127" bestFit="1" customWidth="1"/>
    <col min="7" max="7" width="10.44140625" style="129" customWidth="1"/>
    <col min="8" max="8" width="10.5546875" style="129" customWidth="1"/>
    <col min="9" max="9" width="9.33203125" style="164" customWidth="1"/>
    <col min="10" max="10" width="19.109375" style="164" bestFit="1" customWidth="1"/>
    <col min="11" max="16384" width="11.44140625" style="129"/>
  </cols>
  <sheetData>
    <row r="1" spans="1:12" s="127" customFormat="1" ht="13.2" x14ac:dyDescent="0.25">
      <c r="A1" s="127" t="s">
        <v>365</v>
      </c>
      <c r="C1"/>
      <c r="D1" s="1113" t="s">
        <v>309</v>
      </c>
      <c r="E1" s="1114"/>
      <c r="F1" s="478" t="s">
        <v>546</v>
      </c>
      <c r="G1" s="479" t="str">
        <f>IF('EMPRESA-DATOS GENERALES'!E17="","",'EMPRESA-DATOS GENERALES'!E17)</f>
        <v/>
      </c>
      <c r="H1" s="479" t="str">
        <f>IF('EMPRESA-DATOS GENERALES'!F17="","",'EMPRESA-DATOS GENERALES'!F17)</f>
        <v/>
      </c>
      <c r="I1" s="480" t="str">
        <f>IF('EMPRESA-DATOS GENERALES'!G17="","",'EMPRESA-DATOS GENERALES'!G17)</f>
        <v/>
      </c>
      <c r="J1" s="1108"/>
      <c r="K1" s="1108"/>
      <c r="L1"/>
    </row>
    <row r="2" spans="1:12" ht="13.8" thickBot="1" x14ac:dyDescent="0.3">
      <c r="A2" s="129" t="s">
        <v>366</v>
      </c>
      <c r="B2" s="156"/>
      <c r="C2"/>
      <c r="D2" s="1111" t="str">
        <f>IF(I5="","",IF(AND(G5="",H5=""),I5,IF(G5="",I5,IF(AND(G5=H5=I5),I5,IF(I5=H5,I5,IF(H5=G5,H5,I5))))))</f>
        <v/>
      </c>
      <c r="E2" s="1112"/>
      <c r="F2" s="123" t="s">
        <v>307</v>
      </c>
      <c r="G2" s="205" t="str">
        <f>IF('EMPRESA-DATOS GENERALES'!E18="","",'EMPRESA-DATOS GENERALES'!E18)</f>
        <v/>
      </c>
      <c r="H2" s="205" t="str">
        <f>IF('EMPRESA-DATOS GENERALES'!F18="","",'EMPRESA-DATOS GENERALES'!F18)</f>
        <v/>
      </c>
      <c r="I2" s="475" t="str">
        <f>IF('EMPRESA-DATOS GENERALES'!G18="","",'EMPRESA-DATOS GENERALES'!G18)</f>
        <v/>
      </c>
      <c r="J2" s="346"/>
      <c r="K2" s="346"/>
      <c r="L2"/>
    </row>
    <row r="3" spans="1:12" ht="13.2" x14ac:dyDescent="0.25">
      <c r="A3" s="129" t="s">
        <v>97</v>
      </c>
      <c r="B3" s="156">
        <f>'EMPRESA-DATOS GENERALES'!F2</f>
        <v>0</v>
      </c>
      <c r="C3"/>
      <c r="D3" s="1109" t="s">
        <v>544</v>
      </c>
      <c r="E3" s="1110"/>
      <c r="F3" s="123" t="s">
        <v>268</v>
      </c>
      <c r="G3" s="205" t="str">
        <f>IF('EMPRESA-DATOS GENERALES'!E19="","",'EMPRESA-DATOS GENERALES'!E19)</f>
        <v/>
      </c>
      <c r="H3" s="205" t="str">
        <f>IF('EMPRESA-DATOS GENERALES'!F19="","",'EMPRESA-DATOS GENERALES'!F19)</f>
        <v/>
      </c>
      <c r="I3" s="475" t="str">
        <f>IF('EMPRESA-DATOS GENERALES'!G19="","",'EMPRESA-DATOS GENERALES'!G19)</f>
        <v/>
      </c>
      <c r="J3" s="346"/>
      <c r="K3" s="346"/>
      <c r="L3"/>
    </row>
    <row r="4" spans="1:12" ht="13.2" x14ac:dyDescent="0.25">
      <c r="A4" s="129" t="s">
        <v>312</v>
      </c>
      <c r="B4" s="157">
        <f>'PROYECTO-DATOS GENERALES'!B4</f>
        <v>0</v>
      </c>
      <c r="C4"/>
      <c r="D4" s="1104" t="s">
        <v>545</v>
      </c>
      <c r="E4" s="1105"/>
      <c r="F4" s="123" t="s">
        <v>310</v>
      </c>
      <c r="G4" s="205" t="str">
        <f>IF('EMPRESA-DATOS GENERALES'!E20="","",'EMPRESA-DATOS GENERALES'!E20)</f>
        <v/>
      </c>
      <c r="H4" s="205" t="str">
        <f>IF('EMPRESA-DATOS GENERALES'!F20="","",'EMPRESA-DATOS GENERALES'!F20)</f>
        <v/>
      </c>
      <c r="I4" s="475" t="str">
        <f>IF('EMPRESA-DATOS GENERALES'!G20="","",'EMPRESA-DATOS GENERALES'!G20)</f>
        <v/>
      </c>
      <c r="J4" s="346"/>
      <c r="K4" s="346"/>
      <c r="L4"/>
    </row>
    <row r="5" spans="1:12" ht="13.8" thickBot="1" x14ac:dyDescent="0.3">
      <c r="A5" s="129" t="s">
        <v>367</v>
      </c>
      <c r="B5" s="158">
        <f>FechaInicio</f>
        <v>0</v>
      </c>
      <c r="C5" s="127" t="s">
        <v>368</v>
      </c>
      <c r="D5" s="1106"/>
      <c r="E5" s="1107"/>
      <c r="F5" s="125" t="s">
        <v>311</v>
      </c>
      <c r="G5" s="477" t="str">
        <f>IF(OR(G2="",G3="",G4=""),"",IF(OR(G2&gt;=250,G3&gt;50000000,G4&gt;43000000),"GRANDE",IF(OR(G2&gt;=50,G3&gt;10000000,G4&gt;10000000),"MEDIANA",IF(OR(G2&gt;=10,G3&gt;2000000,G4&gt;2000000),"PEQUEÑA","MICRO"))))</f>
        <v/>
      </c>
      <c r="H5" s="477" t="str">
        <f>IF(OR(H2="",H3="",H4=""),"",IF(OR(H2&gt;=250,H3&gt;50000000,H4&gt;43000000),"GRANDE",IF(OR(H2&gt;=50,H3&gt;10000000,H4&gt;10000000),"MEDIANA",IF(OR(H2&gt;=10,H3&gt;2000000,H4&gt;2000000),"PEQUEÑA","MICRO"))))</f>
        <v/>
      </c>
      <c r="I5" s="476" t="str">
        <f>IF(OR(I2="",I3="",I4=""),"",IF(OR(I2&gt;=250,I3&gt;50000000,I4&gt;43000000),"GRANDE",IF(OR(I2&gt;=50,I3&gt;10000000,I4&gt;10000000),"MEDIANA",IF(OR(I2&gt;=10,I3&gt;2000000,I4&gt;2000000),"PEQUEÑA","MICRO"))))</f>
        <v/>
      </c>
      <c r="J5" s="346"/>
      <c r="K5" s="346"/>
      <c r="L5"/>
    </row>
    <row r="6" spans="1:12" ht="13.2" x14ac:dyDescent="0.25">
      <c r="A6" s="129" t="s">
        <v>369</v>
      </c>
      <c r="B6" s="158">
        <f>FechaFin</f>
        <v>0</v>
      </c>
      <c r="C6" s="159"/>
      <c r="D6"/>
      <c r="K6"/>
      <c r="L6"/>
    </row>
    <row r="7" spans="1:12" ht="13.2" x14ac:dyDescent="0.25">
      <c r="A7" s="129" t="s">
        <v>307</v>
      </c>
      <c r="B7" s="160">
        <f>'EMPRESA-DATOS GENERALES'!G18</f>
        <v>0</v>
      </c>
      <c r="C7" s="159"/>
      <c r="D7"/>
      <c r="K7"/>
      <c r="L7"/>
    </row>
    <row r="8" spans="1:12" ht="13.2" x14ac:dyDescent="0.25">
      <c r="A8" s="129" t="s">
        <v>370</v>
      </c>
      <c r="B8" s="161">
        <f>'EMPRESA-DATOS GENERALES'!G19</f>
        <v>0</v>
      </c>
      <c r="C8" s="159"/>
      <c r="D8"/>
      <c r="K8"/>
      <c r="L8"/>
    </row>
    <row r="9" spans="1:12" ht="13.2" x14ac:dyDescent="0.25">
      <c r="A9" s="129" t="s">
        <v>371</v>
      </c>
      <c r="B9" s="161">
        <f>'EMPRESA-DATOS GENERALES'!G20</f>
        <v>0</v>
      </c>
      <c r="C9" s="159"/>
      <c r="D9"/>
      <c r="E9"/>
      <c r="F9"/>
      <c r="G9"/>
      <c r="H9"/>
      <c r="I9"/>
      <c r="J9"/>
      <c r="K9"/>
      <c r="L9"/>
    </row>
    <row r="10" spans="1:12" ht="13.2" x14ac:dyDescent="0.25">
      <c r="A10" s="129" t="s">
        <v>308</v>
      </c>
      <c r="B10" s="162" t="str">
        <f>IF(OR(D2="",D4=""),"",IF(D4="ASOCIACIÓN EMPRESARIAL","ASOCIACIÓN EMPRESARIAL",IF(D4=D2,D2,IF(OR(D2="GRANDE",D4="GRANDE"),"GRANDE",IF(OR(D2="MEDIANA",D4="MEDIANA"),"MEDIANA",IF(OR(D2="PEQUEÑA",D4="PEQUEÑA"),"PEQUEÑA",IF(OR(D2="MICRO",D4="MICRO"),"MICRO",IF(D4="ASOCIACIÓN EMPRESARIAL","ASOCIACIÓN EMPRESARIAL",""))))))))</f>
        <v/>
      </c>
      <c r="C10"/>
      <c r="D10"/>
      <c r="E10"/>
      <c r="F10"/>
      <c r="G10"/>
      <c r="H10"/>
      <c r="I10"/>
      <c r="J10"/>
      <c r="K10"/>
      <c r="L10"/>
    </row>
    <row r="11" spans="1:12" ht="13.2" x14ac:dyDescent="0.25">
      <c r="A11" s="129" t="s">
        <v>372</v>
      </c>
      <c r="B11" s="163">
        <f>'EMPRESA-DATOS GENERALES'!F5</f>
        <v>0</v>
      </c>
      <c r="C11"/>
      <c r="D11"/>
      <c r="E11"/>
      <c r="F11"/>
      <c r="G11"/>
      <c r="H11"/>
      <c r="I11"/>
      <c r="J11"/>
      <c r="K11"/>
      <c r="L11"/>
    </row>
    <row r="12" spans="1:12" x14ac:dyDescent="0.2">
      <c r="A12" s="129" t="s">
        <v>373</v>
      </c>
      <c r="B12" s="163"/>
      <c r="C12" s="129" t="s">
        <v>374</v>
      </c>
    </row>
    <row r="13" spans="1:12" x14ac:dyDescent="0.2">
      <c r="A13" s="129" t="s">
        <v>375</v>
      </c>
      <c r="B13" s="163"/>
      <c r="C13" s="129" t="s">
        <v>374</v>
      </c>
    </row>
    <row r="14" spans="1:12" x14ac:dyDescent="0.2">
      <c r="A14" s="129" t="s">
        <v>376</v>
      </c>
      <c r="B14" s="163"/>
      <c r="C14" s="129" t="s">
        <v>374</v>
      </c>
    </row>
    <row r="15" spans="1:12" x14ac:dyDescent="0.2">
      <c r="A15" s="129" t="s">
        <v>333</v>
      </c>
      <c r="B15" s="163"/>
      <c r="C15" s="129" t="s">
        <v>374</v>
      </c>
    </row>
    <row r="16" spans="1:12" x14ac:dyDescent="0.2">
      <c r="A16" s="129" t="s">
        <v>377</v>
      </c>
      <c r="B16" s="163"/>
      <c r="C16" s="129" t="s">
        <v>374</v>
      </c>
    </row>
    <row r="17" spans="1:3" x14ac:dyDescent="0.2">
      <c r="A17" s="129" t="s">
        <v>378</v>
      </c>
      <c r="B17" s="163"/>
      <c r="C17" s="129" t="s">
        <v>374</v>
      </c>
    </row>
    <row r="18" spans="1:3" x14ac:dyDescent="0.2">
      <c r="A18" s="129" t="s">
        <v>379</v>
      </c>
      <c r="B18" s="163"/>
      <c r="C18" s="129" t="s">
        <v>374</v>
      </c>
    </row>
    <row r="19" spans="1:3" x14ac:dyDescent="0.2">
      <c r="A19" s="129" t="s">
        <v>380</v>
      </c>
      <c r="B19" s="163"/>
      <c r="C19" s="129" t="s">
        <v>374</v>
      </c>
    </row>
    <row r="20" spans="1:3" x14ac:dyDescent="0.2">
      <c r="A20" s="129" t="s">
        <v>381</v>
      </c>
      <c r="B20" s="163"/>
      <c r="C20" s="129" t="s">
        <v>374</v>
      </c>
    </row>
    <row r="21" spans="1:3" x14ac:dyDescent="0.2">
      <c r="A21" s="129" t="s">
        <v>382</v>
      </c>
      <c r="B21" s="163"/>
      <c r="C21" s="129" t="s">
        <v>374</v>
      </c>
    </row>
    <row r="22" spans="1:3" x14ac:dyDescent="0.2">
      <c r="A22" s="165" t="s">
        <v>383</v>
      </c>
      <c r="B22" s="163"/>
      <c r="C22" s="129" t="s">
        <v>374</v>
      </c>
    </row>
    <row r="23" spans="1:3" x14ac:dyDescent="0.2">
      <c r="A23" s="129" t="s">
        <v>331</v>
      </c>
      <c r="B23" s="163"/>
      <c r="C23" s="129" t="s">
        <v>374</v>
      </c>
    </row>
    <row r="24" spans="1:3" x14ac:dyDescent="0.2">
      <c r="A24" s="129" t="s">
        <v>384</v>
      </c>
      <c r="B24" s="166"/>
      <c r="C24" s="129" t="s">
        <v>385</v>
      </c>
    </row>
    <row r="25" spans="1:3" x14ac:dyDescent="0.2">
      <c r="A25" s="127" t="s">
        <v>386</v>
      </c>
      <c r="B25" s="167">
        <v>0</v>
      </c>
    </row>
    <row r="26" spans="1:3" x14ac:dyDescent="0.2">
      <c r="A26" s="127" t="s">
        <v>387</v>
      </c>
      <c r="B26" s="167">
        <v>0</v>
      </c>
    </row>
    <row r="27" spans="1:3" x14ac:dyDescent="0.2">
      <c r="A27" s="127" t="s">
        <v>388</v>
      </c>
      <c r="B27" s="159"/>
    </row>
    <row r="28" spans="1:3" x14ac:dyDescent="0.2">
      <c r="B28" s="160"/>
    </row>
    <row r="29" spans="1:3" x14ac:dyDescent="0.2">
      <c r="A29" s="129" t="s">
        <v>389</v>
      </c>
      <c r="B29" s="167">
        <v>0</v>
      </c>
      <c r="C29" s="129" t="s">
        <v>390</v>
      </c>
    </row>
    <row r="30" spans="1:3" x14ac:dyDescent="0.2">
      <c r="A30" s="129" t="s">
        <v>391</v>
      </c>
      <c r="B30" s="167">
        <v>0</v>
      </c>
      <c r="C30" s="129" t="s">
        <v>390</v>
      </c>
    </row>
    <row r="31" spans="1:3" x14ac:dyDescent="0.2">
      <c r="A31" s="129" t="s">
        <v>392</v>
      </c>
      <c r="B31" s="168">
        <v>0</v>
      </c>
      <c r="C31" s="169" t="e">
        <f>IF($B$32="","",$B$32/$B$34)</f>
        <v>#REF!</v>
      </c>
    </row>
    <row r="32" spans="1:3" x14ac:dyDescent="0.2">
      <c r="A32" s="129" t="s">
        <v>393</v>
      </c>
      <c r="B32" s="170" t="e">
        <f>$B$31*$B$34*C32</f>
        <v>#REF!</v>
      </c>
      <c r="C32" s="130">
        <f>1-C33</f>
        <v>0.85</v>
      </c>
    </row>
    <row r="33" spans="1:7" x14ac:dyDescent="0.2">
      <c r="A33" s="129" t="s">
        <v>394</v>
      </c>
      <c r="B33" s="170" t="e">
        <f>$B$31*$B$34*C33</f>
        <v>#REF!</v>
      </c>
      <c r="C33" s="168">
        <v>0.15</v>
      </c>
      <c r="G33" s="171"/>
    </row>
    <row r="34" spans="1:7" x14ac:dyDescent="0.2">
      <c r="A34" s="129" t="s">
        <v>395</v>
      </c>
      <c r="B34" s="170" t="e">
        <f>PRESUPUESTO!J89</f>
        <v>#REF!</v>
      </c>
      <c r="C34" s="129" t="s">
        <v>396</v>
      </c>
    </row>
    <row r="35" spans="1:7" x14ac:dyDescent="0.2">
      <c r="A35" s="129" t="s">
        <v>397</v>
      </c>
      <c r="B35" s="172">
        <f>C35</f>
        <v>2</v>
      </c>
      <c r="C35" s="173">
        <v>2</v>
      </c>
    </row>
    <row r="36" spans="1:7" x14ac:dyDescent="0.2">
      <c r="A36" s="129" t="s">
        <v>398</v>
      </c>
      <c r="B36" s="172">
        <f>C36</f>
        <v>9</v>
      </c>
      <c r="C36" s="173">
        <v>9</v>
      </c>
    </row>
    <row r="37" spans="1:7" x14ac:dyDescent="0.2">
      <c r="A37" s="127" t="s">
        <v>399</v>
      </c>
      <c r="B37" s="159"/>
    </row>
    <row r="38" spans="1:7" x14ac:dyDescent="0.2">
      <c r="A38" s="129" t="s">
        <v>400</v>
      </c>
      <c r="B38" s="167">
        <v>0</v>
      </c>
    </row>
    <row r="39" spans="1:7" x14ac:dyDescent="0.2">
      <c r="A39" s="129" t="s">
        <v>387</v>
      </c>
      <c r="B39" s="167">
        <v>0</v>
      </c>
    </row>
    <row r="40" spans="1:7" x14ac:dyDescent="0.2">
      <c r="A40" s="129" t="s">
        <v>401</v>
      </c>
      <c r="B40" s="174">
        <f>C40</f>
        <v>3</v>
      </c>
      <c r="C40" s="175">
        <f>'[2]%'!I15</f>
        <v>3</v>
      </c>
    </row>
    <row r="41" spans="1:7" x14ac:dyDescent="0.2">
      <c r="A41" s="129" t="s">
        <v>402</v>
      </c>
      <c r="B41" s="174">
        <v>15</v>
      </c>
      <c r="C41" s="175">
        <v>15</v>
      </c>
    </row>
    <row r="42" spans="1:7" x14ac:dyDescent="0.2">
      <c r="A42" s="129" t="s">
        <v>403</v>
      </c>
      <c r="B42" s="176"/>
      <c r="D42" s="177"/>
    </row>
    <row r="43" spans="1:7" x14ac:dyDescent="0.2">
      <c r="A43" s="129" t="s">
        <v>336</v>
      </c>
      <c r="B43" s="178"/>
      <c r="C43" s="179">
        <v>1.24E-2</v>
      </c>
      <c r="D43" s="177"/>
    </row>
    <row r="44" spans="1:7" x14ac:dyDescent="0.2">
      <c r="A44" s="129" t="s">
        <v>404</v>
      </c>
      <c r="B44" s="180" t="e">
        <f>'EMPRESA-DATOS GENERALES'!#REF!</f>
        <v>#REF!</v>
      </c>
      <c r="D44" s="177"/>
    </row>
    <row r="45" spans="1:7" x14ac:dyDescent="0.2">
      <c r="A45" s="129" t="s">
        <v>405</v>
      </c>
      <c r="B45" s="180" t="e">
        <f>'EMPRESA-DATOS GENERALES'!#REF!</f>
        <v>#REF!</v>
      </c>
      <c r="C45" s="177"/>
      <c r="D45" s="177"/>
    </row>
    <row r="46" spans="1:7" x14ac:dyDescent="0.2">
      <c r="A46" s="129" t="s">
        <v>406</v>
      </c>
      <c r="B46" s="180" t="e">
        <f>'EMPRESA-DATOS GENERALES'!#REF!</f>
        <v>#REF!</v>
      </c>
      <c r="C46" s="177"/>
      <c r="D46" s="177"/>
    </row>
    <row r="47" spans="1:7" x14ac:dyDescent="0.2">
      <c r="A47" s="129" t="s">
        <v>407</v>
      </c>
      <c r="B47" s="181">
        <f>'EMPRESA-DATOS GENERALES'!G17</f>
        <v>0</v>
      </c>
      <c r="C47" s="177"/>
      <c r="D47" s="127"/>
      <c r="E47" s="127"/>
    </row>
    <row r="48" spans="1:7" x14ac:dyDescent="0.2">
      <c r="A48" s="127"/>
      <c r="D48" s="127"/>
      <c r="E48" s="127"/>
    </row>
    <row r="49" spans="1:5" x14ac:dyDescent="0.2">
      <c r="A49" s="127"/>
      <c r="B49" s="127"/>
      <c r="C49" s="127"/>
      <c r="D49" s="127"/>
      <c r="E49" s="127"/>
    </row>
    <row r="50" spans="1:5" x14ac:dyDescent="0.2">
      <c r="B50" s="127"/>
      <c r="C50" s="127"/>
      <c r="D50" s="127"/>
      <c r="E50" s="127"/>
    </row>
    <row r="51" spans="1:5" x14ac:dyDescent="0.2">
      <c r="B51" s="127"/>
      <c r="C51" s="127"/>
      <c r="D51" s="127"/>
      <c r="E51" s="127"/>
    </row>
    <row r="52" spans="1:5" x14ac:dyDescent="0.2">
      <c r="B52" s="127"/>
      <c r="C52" s="127"/>
      <c r="D52" s="127"/>
      <c r="E52" s="127"/>
    </row>
    <row r="53" spans="1:5" x14ac:dyDescent="0.2">
      <c r="B53" s="127"/>
      <c r="C53" s="127"/>
      <c r="D53" s="127"/>
      <c r="E53" s="127"/>
    </row>
    <row r="54" spans="1:5" x14ac:dyDescent="0.2">
      <c r="B54" s="127"/>
      <c r="C54" s="127"/>
    </row>
  </sheetData>
  <mergeCells count="5">
    <mergeCell ref="D4:E5"/>
    <mergeCell ref="J1:K1"/>
    <mergeCell ref="D3:E3"/>
    <mergeCell ref="D2:E2"/>
    <mergeCell ref="D1:E1"/>
  </mergeCells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4" orientation="portrait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I54"/>
  <sheetViews>
    <sheetView showGridLines="0" workbookViewId="0"/>
  </sheetViews>
  <sheetFormatPr baseColWidth="10" defaultColWidth="11.44140625" defaultRowHeight="10.199999999999999" x14ac:dyDescent="0.2"/>
  <cols>
    <col min="1" max="1" width="4" style="129" customWidth="1"/>
    <col min="2" max="2" width="40.44140625" style="129" customWidth="1"/>
    <col min="3" max="3" width="9.109375" style="129" customWidth="1"/>
    <col min="4" max="5" width="7.6640625" style="127" customWidth="1"/>
    <col min="6" max="6" width="8.88671875" style="129" customWidth="1"/>
    <col min="7" max="7" width="10.88671875" style="164" customWidth="1"/>
    <col min="8" max="8" width="11.44140625" style="164"/>
    <col min="9" max="16384" width="11.44140625" style="129"/>
  </cols>
  <sheetData>
    <row r="1" spans="1:9" s="127" customFormat="1" ht="24.75" customHeight="1" x14ac:dyDescent="0.2">
      <c r="B1" s="182" t="s">
        <v>408</v>
      </c>
      <c r="C1" s="183" t="s">
        <v>319</v>
      </c>
      <c r="D1" s="183" t="s">
        <v>409</v>
      </c>
      <c r="E1" s="183" t="s">
        <v>320</v>
      </c>
      <c r="F1" s="183" t="s">
        <v>321</v>
      </c>
      <c r="G1" s="183" t="s">
        <v>322</v>
      </c>
      <c r="H1" s="183" t="s">
        <v>410</v>
      </c>
      <c r="I1" s="183"/>
    </row>
    <row r="2" spans="1:9" x14ac:dyDescent="0.2">
      <c r="A2" s="184">
        <v>1</v>
      </c>
      <c r="B2" s="185">
        <f>DATOS!B4</f>
        <v>0</v>
      </c>
      <c r="C2" s="186">
        <v>2</v>
      </c>
      <c r="D2" s="186">
        <v>2</v>
      </c>
      <c r="E2" s="186">
        <v>2</v>
      </c>
      <c r="F2" s="186">
        <v>2</v>
      </c>
      <c r="G2" s="187" t="str">
        <f t="shared" ref="G2:G7" si="0">IF(B2="","",IF(OR(C2="",D2="",E2="",F2=""),"faltan datos",IF(OR(C2=1,D2=1),"MODIFICACIÓN MENOR",IF(E2=1,"Innovación",IF(D2=2,"Desarrollo","Investigación")))))</f>
        <v>Desarrollo</v>
      </c>
      <c r="H2" s="188">
        <f t="shared" ref="H2:H12" si="1">IF(B2="","",C2+2*D2+3*F2)</f>
        <v>12</v>
      </c>
      <c r="I2" s="187" t="s">
        <v>411</v>
      </c>
    </row>
    <row r="3" spans="1:9" x14ac:dyDescent="0.2">
      <c r="A3" s="184">
        <v>2</v>
      </c>
      <c r="B3" s="185"/>
      <c r="C3" s="186"/>
      <c r="D3" s="186"/>
      <c r="E3" s="186"/>
      <c r="F3" s="186"/>
      <c r="G3" s="187" t="str">
        <f t="shared" si="0"/>
        <v/>
      </c>
      <c r="H3" s="188" t="str">
        <f t="shared" si="1"/>
        <v/>
      </c>
      <c r="I3" s="187"/>
    </row>
    <row r="4" spans="1:9" x14ac:dyDescent="0.2">
      <c r="A4" s="184">
        <v>3</v>
      </c>
      <c r="B4" s="185"/>
      <c r="C4" s="186"/>
      <c r="D4" s="186"/>
      <c r="E4" s="186"/>
      <c r="F4" s="186"/>
      <c r="G4" s="187" t="str">
        <f t="shared" si="0"/>
        <v/>
      </c>
      <c r="H4" s="188" t="str">
        <f t="shared" si="1"/>
        <v/>
      </c>
      <c r="I4" s="187"/>
    </row>
    <row r="5" spans="1:9" x14ac:dyDescent="0.2">
      <c r="A5" s="184">
        <v>4</v>
      </c>
      <c r="B5" s="185"/>
      <c r="C5" s="186"/>
      <c r="D5" s="186"/>
      <c r="E5" s="186"/>
      <c r="F5" s="186"/>
      <c r="G5" s="187" t="str">
        <f t="shared" si="0"/>
        <v/>
      </c>
      <c r="H5" s="188" t="str">
        <f t="shared" si="1"/>
        <v/>
      </c>
      <c r="I5" s="187"/>
    </row>
    <row r="6" spans="1:9" x14ac:dyDescent="0.2">
      <c r="A6" s="184">
        <v>5</v>
      </c>
      <c r="B6" s="185"/>
      <c r="C6" s="186"/>
      <c r="D6" s="186"/>
      <c r="E6" s="186"/>
      <c r="F6" s="186"/>
      <c r="G6" s="187" t="str">
        <f t="shared" si="0"/>
        <v/>
      </c>
      <c r="H6" s="188" t="str">
        <f t="shared" si="1"/>
        <v/>
      </c>
      <c r="I6" s="187"/>
    </row>
    <row r="7" spans="1:9" x14ac:dyDescent="0.2">
      <c r="A7" s="184">
        <v>6</v>
      </c>
      <c r="B7" s="185"/>
      <c r="C7" s="186"/>
      <c r="D7" s="186"/>
      <c r="E7" s="186"/>
      <c r="F7" s="186"/>
      <c r="G7" s="187" t="str">
        <f t="shared" si="0"/>
        <v/>
      </c>
      <c r="H7" s="188" t="str">
        <f t="shared" si="1"/>
        <v/>
      </c>
      <c r="I7" s="187"/>
    </row>
    <row r="8" spans="1:9" x14ac:dyDescent="0.2">
      <c r="A8" s="184">
        <v>7</v>
      </c>
      <c r="B8" s="189" t="s">
        <v>412</v>
      </c>
      <c r="C8" s="189"/>
      <c r="D8" s="189"/>
      <c r="E8" s="189"/>
      <c r="F8" s="189"/>
      <c r="G8" s="187" t="s">
        <v>413</v>
      </c>
      <c r="H8" s="188">
        <f t="shared" si="1"/>
        <v>0</v>
      </c>
      <c r="I8" s="187"/>
    </row>
    <row r="9" spans="1:9" x14ac:dyDescent="0.2">
      <c r="A9" s="184">
        <v>8</v>
      </c>
      <c r="B9" s="189" t="s">
        <v>548</v>
      </c>
      <c r="C9" s="189"/>
      <c r="D9" s="189"/>
      <c r="E9" s="189"/>
      <c r="F9" s="189"/>
      <c r="G9" s="187" t="s">
        <v>500</v>
      </c>
      <c r="H9" s="188">
        <f t="shared" si="1"/>
        <v>0</v>
      </c>
      <c r="I9" s="187"/>
    </row>
    <row r="10" spans="1:9" x14ac:dyDescent="0.2">
      <c r="A10" s="184">
        <v>9</v>
      </c>
      <c r="B10" s="189" t="s">
        <v>549</v>
      </c>
      <c r="C10" s="189"/>
      <c r="D10" s="189"/>
      <c r="E10" s="189"/>
      <c r="F10" s="189"/>
      <c r="G10" s="187" t="s">
        <v>550</v>
      </c>
      <c r="H10" s="188">
        <f t="shared" si="1"/>
        <v>0</v>
      </c>
      <c r="I10" s="187"/>
    </row>
    <row r="11" spans="1:9" x14ac:dyDescent="0.2">
      <c r="A11" s="184">
        <v>10</v>
      </c>
      <c r="B11" s="189" t="s">
        <v>414</v>
      </c>
      <c r="C11" s="189"/>
      <c r="D11" s="189"/>
      <c r="E11" s="189"/>
      <c r="F11" s="189"/>
      <c r="G11" s="187" t="s">
        <v>413</v>
      </c>
      <c r="H11" s="188">
        <f t="shared" si="1"/>
        <v>0</v>
      </c>
      <c r="I11" s="187"/>
    </row>
    <row r="12" spans="1:9" x14ac:dyDescent="0.2">
      <c r="A12" s="184">
        <v>11</v>
      </c>
      <c r="B12" s="189" t="s">
        <v>415</v>
      </c>
      <c r="C12" s="190"/>
      <c r="D12" s="190"/>
      <c r="E12" s="190"/>
      <c r="F12" s="190"/>
      <c r="G12" s="187" t="s">
        <v>413</v>
      </c>
      <c r="H12" s="188">
        <f t="shared" si="1"/>
        <v>0</v>
      </c>
      <c r="I12" s="187"/>
    </row>
    <row r="13" spans="1:9" ht="13.2" x14ac:dyDescent="0.25">
      <c r="B13" s="127"/>
      <c r="C13"/>
      <c r="D13"/>
      <c r="E13"/>
      <c r="F13"/>
      <c r="G13" s="187" t="s">
        <v>416</v>
      </c>
      <c r="H13" s="188">
        <f>SUM(H2:H12)/(6-COUNTBLANK(H2:H12))</f>
        <v>12</v>
      </c>
      <c r="I13" s="187"/>
    </row>
    <row r="14" spans="1:9" x14ac:dyDescent="0.2">
      <c r="B14" s="185" t="s">
        <v>417</v>
      </c>
      <c r="C14" s="127"/>
      <c r="D14" s="1115"/>
      <c r="E14" s="1115"/>
      <c r="G14" s="164" t="s">
        <v>418</v>
      </c>
    </row>
    <row r="15" spans="1:9" x14ac:dyDescent="0.2">
      <c r="B15" s="129" t="s">
        <v>419</v>
      </c>
      <c r="D15" s="129"/>
    </row>
    <row r="16" spans="1:9" x14ac:dyDescent="0.2">
      <c r="B16" s="129" t="s">
        <v>420</v>
      </c>
      <c r="D16" s="129"/>
    </row>
    <row r="17" spans="2:6" x14ac:dyDescent="0.2">
      <c r="B17" s="129" t="s">
        <v>421</v>
      </c>
      <c r="D17" s="129"/>
    </row>
    <row r="18" spans="2:6" x14ac:dyDescent="0.2">
      <c r="B18" s="185" t="s">
        <v>422</v>
      </c>
    </row>
    <row r="19" spans="2:6" x14ac:dyDescent="0.2">
      <c r="B19" s="129" t="s">
        <v>423</v>
      </c>
    </row>
    <row r="20" spans="2:6" x14ac:dyDescent="0.2">
      <c r="B20" s="129" t="s">
        <v>424</v>
      </c>
    </row>
    <row r="21" spans="2:6" x14ac:dyDescent="0.2">
      <c r="B21" s="129" t="s">
        <v>425</v>
      </c>
    </row>
    <row r="22" spans="2:6" x14ac:dyDescent="0.2">
      <c r="B22" s="185" t="s">
        <v>320</v>
      </c>
    </row>
    <row r="23" spans="2:6" x14ac:dyDescent="0.2">
      <c r="B23" s="129" t="s">
        <v>426</v>
      </c>
    </row>
    <row r="24" spans="2:6" x14ac:dyDescent="0.2">
      <c r="B24" s="129" t="s">
        <v>427</v>
      </c>
    </row>
    <row r="25" spans="2:6" x14ac:dyDescent="0.2">
      <c r="B25" s="129" t="s">
        <v>428</v>
      </c>
    </row>
    <row r="26" spans="2:6" x14ac:dyDescent="0.2">
      <c r="B26" s="185" t="s">
        <v>321</v>
      </c>
    </row>
    <row r="27" spans="2:6" x14ac:dyDescent="0.2">
      <c r="B27" s="129" t="s">
        <v>429</v>
      </c>
    </row>
    <row r="28" spans="2:6" x14ac:dyDescent="0.2">
      <c r="B28" s="129" t="s">
        <v>430</v>
      </c>
    </row>
    <row r="29" spans="2:6" x14ac:dyDescent="0.2">
      <c r="B29" s="129" t="s">
        <v>431</v>
      </c>
    </row>
    <row r="30" spans="2:6" x14ac:dyDescent="0.2">
      <c r="B30" s="185" t="s">
        <v>432</v>
      </c>
      <c r="F30" s="171"/>
    </row>
    <row r="31" spans="2:6" x14ac:dyDescent="0.2">
      <c r="B31" s="185"/>
    </row>
    <row r="32" spans="2:6" x14ac:dyDescent="0.2">
      <c r="B32" s="185"/>
    </row>
    <row r="39" spans="2:3" x14ac:dyDescent="0.2">
      <c r="B39" s="177"/>
    </row>
    <row r="40" spans="2:3" x14ac:dyDescent="0.2">
      <c r="B40" s="177"/>
    </row>
    <row r="41" spans="2:3" x14ac:dyDescent="0.2">
      <c r="B41" s="177"/>
    </row>
    <row r="42" spans="2:3" x14ac:dyDescent="0.2">
      <c r="B42" s="177"/>
    </row>
    <row r="43" spans="2:3" x14ac:dyDescent="0.2">
      <c r="B43" s="177"/>
    </row>
    <row r="44" spans="2:3" x14ac:dyDescent="0.2">
      <c r="B44" s="127"/>
      <c r="C44" s="127"/>
    </row>
    <row r="49" spans="2:3" x14ac:dyDescent="0.2">
      <c r="B49" s="127"/>
      <c r="C49" s="127"/>
    </row>
    <row r="50" spans="2:3" x14ac:dyDescent="0.2">
      <c r="B50" s="127"/>
      <c r="C50" s="127"/>
    </row>
    <row r="51" spans="2:3" x14ac:dyDescent="0.2">
      <c r="B51" s="127"/>
      <c r="C51" s="127"/>
    </row>
    <row r="52" spans="2:3" x14ac:dyDescent="0.2">
      <c r="B52" s="127"/>
      <c r="C52" s="127"/>
    </row>
    <row r="53" spans="2:3" x14ac:dyDescent="0.2">
      <c r="B53" s="127"/>
      <c r="C53" s="127"/>
    </row>
    <row r="54" spans="2:3" x14ac:dyDescent="0.2">
      <c r="B54" s="127"/>
      <c r="C54" s="127"/>
    </row>
  </sheetData>
  <mergeCells count="1">
    <mergeCell ref="D14:E14"/>
  </mergeCells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S115"/>
  <sheetViews>
    <sheetView showGridLines="0" zoomScale="94" workbookViewId="0">
      <pane xSplit="5" ySplit="1" topLeftCell="F2" activePane="bottomRight" state="frozen"/>
      <selection activeCell="B22" sqref="B22"/>
      <selection pane="topRight" activeCell="B22" sqref="B22"/>
      <selection pane="bottomLeft" activeCell="B22" sqref="B22"/>
      <selection pane="bottomRight"/>
    </sheetView>
  </sheetViews>
  <sheetFormatPr baseColWidth="10" defaultColWidth="11.44140625" defaultRowHeight="10.199999999999999" x14ac:dyDescent="0.2"/>
  <cols>
    <col min="1" max="1" width="30" style="236" customWidth="1"/>
    <col min="2" max="2" width="8" style="236" customWidth="1"/>
    <col min="3" max="3" width="15.33203125" style="236" customWidth="1"/>
    <col min="4" max="4" width="3.6640625" style="236" customWidth="1"/>
    <col min="5" max="5" width="5" style="236" customWidth="1"/>
    <col min="6" max="7" width="10.5546875" style="170" customWidth="1"/>
    <col min="8" max="9" width="10.109375" style="170" customWidth="1"/>
    <col min="10" max="10" width="11.33203125" style="170" customWidth="1"/>
    <col min="11" max="11" width="4.88671875" style="242" customWidth="1"/>
    <col min="12" max="12" width="12.5546875" style="170" customWidth="1"/>
    <col min="13" max="13" width="12.33203125" style="170" customWidth="1"/>
    <col min="14" max="15" width="12" style="170" customWidth="1"/>
    <col min="16" max="16" width="11.44140625" style="170"/>
    <col min="17" max="17" width="12.6640625" style="170" customWidth="1"/>
    <col min="18" max="18" width="11.44140625" style="130"/>
    <col min="19" max="19" width="11.44140625" style="209"/>
    <col min="20" max="16384" width="11.44140625" style="129"/>
  </cols>
  <sheetData>
    <row r="1" spans="1:19" s="198" customFormat="1" ht="13.5" customHeight="1" x14ac:dyDescent="0.2">
      <c r="A1" s="191" t="s">
        <v>433</v>
      </c>
      <c r="B1" s="191" t="s">
        <v>322</v>
      </c>
      <c r="C1" s="191" t="s">
        <v>434</v>
      </c>
      <c r="D1" s="191" t="s">
        <v>434</v>
      </c>
      <c r="E1" s="191" t="s">
        <v>435</v>
      </c>
      <c r="F1" s="192">
        <f>YEAR(DATOS!B5)</f>
        <v>1900</v>
      </c>
      <c r="G1" s="192">
        <f>F1+1</f>
        <v>1901</v>
      </c>
      <c r="H1" s="192">
        <f>G1+1</f>
        <v>1902</v>
      </c>
      <c r="I1" s="192">
        <f>H1+1</f>
        <v>1903</v>
      </c>
      <c r="J1" s="193" t="s">
        <v>282</v>
      </c>
      <c r="K1" s="194"/>
      <c r="L1" s="193" t="s">
        <v>436</v>
      </c>
      <c r="M1" s="193" t="s">
        <v>437</v>
      </c>
      <c r="N1" s="193" t="s">
        <v>438</v>
      </c>
      <c r="O1" s="193" t="s">
        <v>439</v>
      </c>
      <c r="P1" s="195" t="s">
        <v>282</v>
      </c>
      <c r="Q1" s="195" t="s">
        <v>440</v>
      </c>
      <c r="R1" s="196" t="s">
        <v>441</v>
      </c>
      <c r="S1" s="197"/>
    </row>
    <row r="2" spans="1:19" s="203" customFormat="1" ht="13.5" customHeight="1" x14ac:dyDescent="0.2">
      <c r="A2" s="191" t="s">
        <v>442</v>
      </c>
      <c r="B2" s="191"/>
      <c r="C2" s="191"/>
      <c r="D2" s="191"/>
      <c r="E2" s="191"/>
      <c r="F2" s="193"/>
      <c r="G2" s="193"/>
      <c r="H2" s="193"/>
      <c r="I2" s="193"/>
      <c r="J2" s="193"/>
      <c r="K2" s="199" t="s">
        <v>263</v>
      </c>
      <c r="L2" s="200" t="str">
        <f>IF(DATOS!$C6="","",DATOS!$C6)</f>
        <v/>
      </c>
      <c r="M2" s="200" t="str">
        <f>IF(DATOS!$C7="","",DATOS!$C7)</f>
        <v/>
      </c>
      <c r="N2" s="200" t="str">
        <f>IF(DATOS!$C8="","",DATOS!$C8)</f>
        <v/>
      </c>
      <c r="O2" s="200" t="str">
        <f>IF(DATOS!$C9="","",DATOS!F9)</f>
        <v/>
      </c>
      <c r="P2" s="201"/>
      <c r="Q2" s="201"/>
      <c r="R2" s="196"/>
      <c r="S2" s="202"/>
    </row>
    <row r="3" spans="1:19" s="127" customFormat="1" x14ac:dyDescent="0.2">
      <c r="A3" s="204" t="s">
        <v>557</v>
      </c>
      <c r="B3" s="205" t="s">
        <v>500</v>
      </c>
      <c r="C3" s="205"/>
      <c r="D3" s="205"/>
      <c r="E3" s="206"/>
      <c r="F3" s="207">
        <f>SUMIF($B$31:$B$46,"Investigación",F$31:F$46)</f>
        <v>0</v>
      </c>
      <c r="G3" s="207">
        <f>SUMIF($B$31:$B$46,"Investigación",G$31:G$46)</f>
        <v>0</v>
      </c>
      <c r="H3" s="207">
        <f>SUMIF($B$31:$B$46,"Investigación",H$31:H$46)</f>
        <v>0</v>
      </c>
      <c r="I3" s="207">
        <f>SUMIF($B$31:$B$46,"Investigación",I$31:I$46)</f>
        <v>0</v>
      </c>
      <c r="J3" s="207">
        <f t="shared" ref="J3:J28" si="0">SUM(F3:I3)</f>
        <v>0</v>
      </c>
      <c r="K3" s="208" t="e">
        <f t="shared" ref="K3:K19" si="1">J3/$J$29</f>
        <v>#REF!</v>
      </c>
      <c r="L3" s="207">
        <f>SUMIF($E$31:$E$46,"I",L$31:L$46)</f>
        <v>0</v>
      </c>
      <c r="M3" s="207">
        <f>SUMIF($E$31:$E$46,"I",M$31:M$46)</f>
        <v>0</v>
      </c>
      <c r="N3" s="207">
        <f>SUMIF($E$31:$E$46,"I",N$31:N$46)</f>
        <v>0</v>
      </c>
      <c r="O3" s="207">
        <f>SUMIF($E$31:$E$46,"I",O$31:O$46)</f>
        <v>0</v>
      </c>
      <c r="P3" s="201">
        <f t="shared" ref="P3:P29" si="2">SUM(L3:O3)</f>
        <v>0</v>
      </c>
      <c r="Q3" s="170">
        <f t="shared" ref="Q3:Q29" si="3">J3-P3</f>
        <v>0</v>
      </c>
      <c r="R3" s="130" t="e">
        <f t="shared" ref="R3:R29" si="4">P3/J3</f>
        <v>#DIV/0!</v>
      </c>
      <c r="S3" s="209"/>
    </row>
    <row r="4" spans="1:19" s="127" customFormat="1" x14ac:dyDescent="0.2">
      <c r="A4" s="204" t="s">
        <v>558</v>
      </c>
      <c r="B4" s="205" t="s">
        <v>550</v>
      </c>
      <c r="C4" s="205"/>
      <c r="D4" s="205"/>
      <c r="E4" s="206"/>
      <c r="F4" s="207">
        <f>SUMIF($B$31:$B$46,"Desarrollo",F$31:F$46)</f>
        <v>0</v>
      </c>
      <c r="G4" s="207">
        <f>SUMIF($B$31:$B$46,"Desarrollo",G$31:G$46)</f>
        <v>0</v>
      </c>
      <c r="H4" s="207">
        <f>SUMIF($B$31:$B$46,"Desarrollo",H$31:H$46)</f>
        <v>0</v>
      </c>
      <c r="I4" s="207">
        <f>SUMIF($B$31:$B$46,"Desarrollo",I$31:I$46)</f>
        <v>0</v>
      </c>
      <c r="J4" s="207">
        <f>SUM(F4:I4)</f>
        <v>0</v>
      </c>
      <c r="K4" s="208" t="e">
        <f t="shared" si="1"/>
        <v>#REF!</v>
      </c>
      <c r="L4" s="207"/>
      <c r="M4" s="207"/>
      <c r="N4" s="207"/>
      <c r="O4" s="207"/>
      <c r="P4" s="201"/>
      <c r="Q4" s="170"/>
      <c r="R4" s="130"/>
      <c r="S4" s="209"/>
    </row>
    <row r="5" spans="1:19" s="127" customFormat="1" x14ac:dyDescent="0.2">
      <c r="A5" s="204" t="s">
        <v>443</v>
      </c>
      <c r="B5" s="205" t="s">
        <v>413</v>
      </c>
      <c r="C5" s="205"/>
      <c r="D5" s="205"/>
      <c r="E5" s="206"/>
      <c r="F5" s="207">
        <f>SUMIF($B$31:$B$46,"Innovación",F$31:F$46)</f>
        <v>0</v>
      </c>
      <c r="G5" s="207">
        <f>SUMIF($B$31:$B$46,"Innovación",G$31:G$46)</f>
        <v>0</v>
      </c>
      <c r="H5" s="207">
        <f>SUMIF($B$31:$B$46,"Innovación",H$31:H$46)</f>
        <v>0</v>
      </c>
      <c r="I5" s="207">
        <f>SUMIF($B$31:$B$46,"Innovación",I$31:I$46)</f>
        <v>0</v>
      </c>
      <c r="J5" s="207">
        <f t="shared" si="0"/>
        <v>0</v>
      </c>
      <c r="K5" s="208" t="e">
        <f t="shared" si="1"/>
        <v>#REF!</v>
      </c>
      <c r="L5" s="207">
        <f>SUMIF($E$31:$E$46,"P",L$31:L$46)</f>
        <v>0</v>
      </c>
      <c r="M5" s="207">
        <f>SUMIF($E$31:$E$46,"P",M$31:M$46)</f>
        <v>0</v>
      </c>
      <c r="N5" s="207">
        <f>SUMIF($E$31:$E$46,"P",N$31:N$46)</f>
        <v>0</v>
      </c>
      <c r="O5" s="207">
        <f>SUMIF($E$31:$E$46,"P",O$31:O$46)</f>
        <v>0</v>
      </c>
      <c r="P5" s="201">
        <f t="shared" si="2"/>
        <v>0</v>
      </c>
      <c r="Q5" s="170">
        <f t="shared" si="3"/>
        <v>0</v>
      </c>
      <c r="R5" s="130" t="e">
        <f t="shared" si="4"/>
        <v>#DIV/0!</v>
      </c>
      <c r="S5" s="209" t="e">
        <f>IF(R5&gt;1,"Se ha pasado un poco","")</f>
        <v>#DIV/0!</v>
      </c>
    </row>
    <row r="6" spans="1:19" s="127" customFormat="1" x14ac:dyDescent="0.2">
      <c r="A6" s="191" t="s">
        <v>444</v>
      </c>
      <c r="B6" s="192"/>
      <c r="C6" s="192"/>
      <c r="D6" s="192"/>
      <c r="F6" s="193" t="e">
        <f>F46</f>
        <v>#REF!</v>
      </c>
      <c r="G6" s="193" t="e">
        <f>G46</f>
        <v>#REF!</v>
      </c>
      <c r="H6" s="193" t="e">
        <f>H46</f>
        <v>#REF!</v>
      </c>
      <c r="I6" s="193">
        <f>I46</f>
        <v>0</v>
      </c>
      <c r="J6" s="193" t="e">
        <f t="shared" si="0"/>
        <v>#REF!</v>
      </c>
      <c r="K6" s="194" t="e">
        <f t="shared" si="1"/>
        <v>#REF!</v>
      </c>
      <c r="L6" s="193">
        <f>SUM(L$31:L$46)</f>
        <v>0</v>
      </c>
      <c r="M6" s="193">
        <f>SUM(M$31:M$46)</f>
        <v>0</v>
      </c>
      <c r="N6" s="193">
        <f>SUM(N$31:N$46)</f>
        <v>0</v>
      </c>
      <c r="O6" s="193">
        <f>SUM(O$31:O$46)</f>
        <v>0</v>
      </c>
      <c r="P6" s="195">
        <f t="shared" si="2"/>
        <v>0</v>
      </c>
      <c r="Q6" s="210" t="e">
        <f t="shared" si="3"/>
        <v>#REF!</v>
      </c>
      <c r="R6" s="128" t="e">
        <f t="shared" si="4"/>
        <v>#REF!</v>
      </c>
      <c r="S6" s="211" t="e">
        <f>IF(R6&gt;1,"Se ha pasado un poco","")</f>
        <v>#REF!</v>
      </c>
    </row>
    <row r="7" spans="1:19" s="127" customFormat="1" x14ac:dyDescent="0.2">
      <c r="A7" s="204" t="str">
        <f>A48</f>
        <v>Mano de obra Investigación</v>
      </c>
      <c r="B7" s="205" t="s">
        <v>500</v>
      </c>
      <c r="C7" s="205"/>
      <c r="D7" s="205"/>
      <c r="F7" s="207">
        <f t="shared" ref="F7:I8" si="5">F48</f>
        <v>0</v>
      </c>
      <c r="G7" s="207">
        <f t="shared" si="5"/>
        <v>0</v>
      </c>
      <c r="H7" s="207">
        <f t="shared" si="5"/>
        <v>0</v>
      </c>
      <c r="I7" s="207">
        <f t="shared" si="5"/>
        <v>0</v>
      </c>
      <c r="J7" s="207">
        <f t="shared" si="0"/>
        <v>0</v>
      </c>
      <c r="K7" s="208" t="e">
        <f t="shared" si="1"/>
        <v>#REF!</v>
      </c>
      <c r="L7" s="207">
        <f t="shared" ref="L7:O8" si="6">L48</f>
        <v>0</v>
      </c>
      <c r="M7" s="207">
        <f t="shared" si="6"/>
        <v>0</v>
      </c>
      <c r="N7" s="207">
        <f t="shared" si="6"/>
        <v>0</v>
      </c>
      <c r="O7" s="207">
        <f t="shared" si="6"/>
        <v>0</v>
      </c>
      <c r="P7" s="201">
        <f t="shared" si="2"/>
        <v>0</v>
      </c>
      <c r="Q7" s="170">
        <f t="shared" si="3"/>
        <v>0</v>
      </c>
      <c r="R7" s="130" t="e">
        <f t="shared" si="4"/>
        <v>#DIV/0!</v>
      </c>
      <c r="S7" s="209"/>
    </row>
    <row r="8" spans="1:19" s="127" customFormat="1" x14ac:dyDescent="0.2">
      <c r="A8" s="204" t="s">
        <v>554</v>
      </c>
      <c r="B8" s="205" t="s">
        <v>550</v>
      </c>
      <c r="C8" s="205"/>
      <c r="D8" s="205"/>
      <c r="F8" s="207">
        <f t="shared" si="5"/>
        <v>0</v>
      </c>
      <c r="G8" s="207">
        <f t="shared" si="5"/>
        <v>0</v>
      </c>
      <c r="H8" s="207">
        <f t="shared" si="5"/>
        <v>0</v>
      </c>
      <c r="I8" s="207">
        <f t="shared" si="5"/>
        <v>0</v>
      </c>
      <c r="J8" s="207">
        <f>SUM(F8:I8)</f>
        <v>0</v>
      </c>
      <c r="K8" s="208" t="e">
        <f t="shared" si="1"/>
        <v>#REF!</v>
      </c>
      <c r="L8" s="207">
        <f t="shared" si="6"/>
        <v>0</v>
      </c>
      <c r="M8" s="207">
        <f t="shared" si="6"/>
        <v>0</v>
      </c>
      <c r="N8" s="207">
        <f t="shared" si="6"/>
        <v>0</v>
      </c>
      <c r="O8" s="207">
        <f t="shared" si="6"/>
        <v>0</v>
      </c>
      <c r="P8" s="201">
        <f>SUM(L8:O8)</f>
        <v>0</v>
      </c>
      <c r="Q8" s="170">
        <f>J8-P8</f>
        <v>0</v>
      </c>
      <c r="R8" s="130" t="e">
        <f>P8/J8</f>
        <v>#DIV/0!</v>
      </c>
      <c r="S8" s="209"/>
    </row>
    <row r="9" spans="1:19" s="127" customFormat="1" x14ac:dyDescent="0.2">
      <c r="A9" s="204" t="str">
        <f>A50</f>
        <v>Mano de obra Diseño Industrial e Ingeniería de Procesos</v>
      </c>
      <c r="B9" s="205" t="s">
        <v>413</v>
      </c>
      <c r="C9" s="205"/>
      <c r="D9" s="205"/>
      <c r="F9" s="207">
        <f t="shared" ref="F9:I11" si="7">F50</f>
        <v>0</v>
      </c>
      <c r="G9" s="207">
        <f t="shared" si="7"/>
        <v>0</v>
      </c>
      <c r="H9" s="207">
        <f t="shared" si="7"/>
        <v>0</v>
      </c>
      <c r="I9" s="207">
        <f t="shared" si="7"/>
        <v>0</v>
      </c>
      <c r="J9" s="207">
        <f t="shared" si="0"/>
        <v>0</v>
      </c>
      <c r="K9" s="208" t="e">
        <f t="shared" si="1"/>
        <v>#REF!</v>
      </c>
      <c r="L9" s="207">
        <f t="shared" ref="L9:O10" si="8">L50</f>
        <v>0</v>
      </c>
      <c r="M9" s="207">
        <f t="shared" si="8"/>
        <v>0</v>
      </c>
      <c r="N9" s="207">
        <f t="shared" si="8"/>
        <v>0</v>
      </c>
      <c r="O9" s="207">
        <f t="shared" si="8"/>
        <v>0</v>
      </c>
      <c r="P9" s="201">
        <f t="shared" si="2"/>
        <v>0</v>
      </c>
      <c r="Q9" s="170">
        <f t="shared" si="3"/>
        <v>0</v>
      </c>
      <c r="R9" s="130" t="e">
        <f t="shared" si="4"/>
        <v>#DIV/0!</v>
      </c>
      <c r="S9" s="209"/>
    </row>
    <row r="10" spans="1:19" s="127" customFormat="1" x14ac:dyDescent="0.2">
      <c r="A10" s="204" t="str">
        <f>A51</f>
        <v>Mano de obra Comercialización y Formación</v>
      </c>
      <c r="B10" s="205" t="s">
        <v>413</v>
      </c>
      <c r="C10" s="205"/>
      <c r="D10" s="205"/>
      <c r="F10" s="207">
        <f t="shared" si="7"/>
        <v>0</v>
      </c>
      <c r="G10" s="207">
        <f t="shared" si="7"/>
        <v>0</v>
      </c>
      <c r="H10" s="207">
        <f t="shared" si="7"/>
        <v>0</v>
      </c>
      <c r="I10" s="207">
        <f t="shared" si="7"/>
        <v>0</v>
      </c>
      <c r="J10" s="207">
        <f t="shared" si="0"/>
        <v>0</v>
      </c>
      <c r="K10" s="208" t="e">
        <f t="shared" si="1"/>
        <v>#REF!</v>
      </c>
      <c r="L10" s="207">
        <f t="shared" si="8"/>
        <v>0</v>
      </c>
      <c r="M10" s="207">
        <f t="shared" si="8"/>
        <v>0</v>
      </c>
      <c r="N10" s="207">
        <f t="shared" si="8"/>
        <v>0</v>
      </c>
      <c r="O10" s="207">
        <f t="shared" si="8"/>
        <v>0</v>
      </c>
      <c r="P10" s="201">
        <f t="shared" si="2"/>
        <v>0</v>
      </c>
      <c r="Q10" s="170">
        <f t="shared" si="3"/>
        <v>0</v>
      </c>
      <c r="R10" s="130" t="e">
        <f t="shared" si="4"/>
        <v>#DIV/0!</v>
      </c>
      <c r="S10" s="209"/>
    </row>
    <row r="11" spans="1:19" s="127" customFormat="1" x14ac:dyDescent="0.2">
      <c r="A11" s="191" t="s">
        <v>318</v>
      </c>
      <c r="B11" s="192"/>
      <c r="C11" s="192"/>
      <c r="D11" s="192"/>
      <c r="F11" s="193">
        <f t="shared" si="7"/>
        <v>0</v>
      </c>
      <c r="G11" s="193">
        <f t="shared" si="7"/>
        <v>0</v>
      </c>
      <c r="H11" s="193">
        <f t="shared" si="7"/>
        <v>0</v>
      </c>
      <c r="I11" s="193">
        <f t="shared" si="7"/>
        <v>0</v>
      </c>
      <c r="J11" s="193">
        <f t="shared" si="0"/>
        <v>0</v>
      </c>
      <c r="K11" s="194" t="e">
        <f t="shared" si="1"/>
        <v>#REF!</v>
      </c>
      <c r="L11" s="193">
        <f>SUM(L$48:L$51)</f>
        <v>0</v>
      </c>
      <c r="M11" s="193">
        <f>SUM(M$48:M$51)</f>
        <v>0</v>
      </c>
      <c r="N11" s="193">
        <f>SUM(N$48:N$51)</f>
        <v>0</v>
      </c>
      <c r="O11" s="193">
        <f>SUM(O$48:O$51)</f>
        <v>0</v>
      </c>
      <c r="P11" s="195">
        <f t="shared" si="2"/>
        <v>0</v>
      </c>
      <c r="Q11" s="210">
        <f t="shared" si="3"/>
        <v>0</v>
      </c>
      <c r="R11" s="128" t="e">
        <f t="shared" si="4"/>
        <v>#DIV/0!</v>
      </c>
      <c r="S11" s="211" t="e">
        <f>IF(R11&gt;1,"Se ha pasado un poco","")</f>
        <v>#DIV/0!</v>
      </c>
    </row>
    <row r="12" spans="1:19" s="127" customFormat="1" x14ac:dyDescent="0.2">
      <c r="A12" s="204" t="s">
        <v>560</v>
      </c>
      <c r="B12" s="205" t="s">
        <v>500</v>
      </c>
      <c r="C12" s="205"/>
      <c r="D12" s="205"/>
      <c r="F12" s="207">
        <f>SUMIF($B$54:$B$64,"Investigación",F$54:F$64)</f>
        <v>0</v>
      </c>
      <c r="G12" s="207">
        <f>SUMIF($B$54:$B$64,"Investigación",G$54:G$64)</f>
        <v>0</v>
      </c>
      <c r="H12" s="207">
        <f>SUMIF($B$54:$B$64,"Investigación",H$54:H$64)</f>
        <v>0</v>
      </c>
      <c r="I12" s="207">
        <f>SUMIF($B$54:$B$64,"Investigación",I$54:I$64)</f>
        <v>0</v>
      </c>
      <c r="J12" s="207">
        <f t="shared" si="0"/>
        <v>0</v>
      </c>
      <c r="K12" s="208" t="e">
        <f t="shared" si="1"/>
        <v>#REF!</v>
      </c>
      <c r="L12" s="207">
        <f t="shared" ref="L12:O13" si="9">SUMIF($E$54:$E$64,"F",L$54:L$64)</f>
        <v>0</v>
      </c>
      <c r="M12" s="207">
        <f t="shared" si="9"/>
        <v>0</v>
      </c>
      <c r="N12" s="207">
        <f t="shared" si="9"/>
        <v>0</v>
      </c>
      <c r="O12" s="207">
        <f t="shared" si="9"/>
        <v>0</v>
      </c>
      <c r="P12" s="201">
        <f t="shared" si="2"/>
        <v>0</v>
      </c>
      <c r="Q12" s="170">
        <f t="shared" si="3"/>
        <v>0</v>
      </c>
      <c r="R12" s="130" t="e">
        <f t="shared" si="4"/>
        <v>#DIV/0!</v>
      </c>
      <c r="S12" s="209"/>
    </row>
    <row r="13" spans="1:19" s="127" customFormat="1" x14ac:dyDescent="0.2">
      <c r="A13" s="204" t="s">
        <v>559</v>
      </c>
      <c r="B13" s="205" t="s">
        <v>550</v>
      </c>
      <c r="C13" s="205"/>
      <c r="D13" s="205"/>
      <c r="F13" s="207">
        <f>SUMIF($B$54:$B$64,"Desarrollo",F$54:F$64)</f>
        <v>0</v>
      </c>
      <c r="G13" s="207">
        <f>SUMIF($B$54:$B$64,"Desarrollo",G$54:G$64)</f>
        <v>0</v>
      </c>
      <c r="H13" s="207">
        <f>SUMIF($B$54:$B$64,"Desarrollo",H$54:H$64)</f>
        <v>0</v>
      </c>
      <c r="I13" s="207">
        <f>SUMIF($B$54:$B$64,"Desarrollo",I$54:I$64)</f>
        <v>0</v>
      </c>
      <c r="J13" s="207">
        <f>SUM(F13:I13)</f>
        <v>0</v>
      </c>
      <c r="K13" s="208" t="e">
        <f t="shared" si="1"/>
        <v>#REF!</v>
      </c>
      <c r="L13" s="207">
        <f t="shared" si="9"/>
        <v>0</v>
      </c>
      <c r="M13" s="207">
        <f t="shared" si="9"/>
        <v>0</v>
      </c>
      <c r="N13" s="207">
        <f t="shared" si="9"/>
        <v>0</v>
      </c>
      <c r="O13" s="207">
        <f t="shared" si="9"/>
        <v>0</v>
      </c>
      <c r="P13" s="201">
        <f>SUM(L13:O13)</f>
        <v>0</v>
      </c>
      <c r="Q13" s="170">
        <f>J13-P13</f>
        <v>0</v>
      </c>
      <c r="R13" s="130" t="e">
        <f>P13/J13</f>
        <v>#DIV/0!</v>
      </c>
      <c r="S13" s="209"/>
    </row>
    <row r="14" spans="1:19" s="127" customFormat="1" x14ac:dyDescent="0.2">
      <c r="A14" s="204" t="s">
        <v>445</v>
      </c>
      <c r="B14" s="205" t="s">
        <v>413</v>
      </c>
      <c r="C14" s="205"/>
      <c r="D14" s="205"/>
      <c r="F14" s="207">
        <f>SUMIF($B$54:$B$64,"Innovación",F$54:F$64)</f>
        <v>0</v>
      </c>
      <c r="G14" s="207">
        <f>SUMIF($B$54:$B$64,"Innovación",G$54:G$64)</f>
        <v>0</v>
      </c>
      <c r="H14" s="207">
        <f>SUMIF($B$54:$B$64,"Innovación",H$54:H$64)</f>
        <v>0</v>
      </c>
      <c r="I14" s="207">
        <f>SUMIF($B$54:$B$64,"Innovación",I$54:I$64)</f>
        <v>0</v>
      </c>
      <c r="J14" s="207">
        <f t="shared" si="0"/>
        <v>0</v>
      </c>
      <c r="K14" s="208" t="e">
        <f t="shared" si="1"/>
        <v>#REF!</v>
      </c>
      <c r="L14" s="207">
        <f>SUMIF($E$54:$E$64,"A",L$54:L$64)</f>
        <v>0</v>
      </c>
      <c r="M14" s="207">
        <f>SUMIF($E$54:$E$64,"A",M$54:M$64)</f>
        <v>0</v>
      </c>
      <c r="N14" s="207">
        <f>SUMIF($E$54:$E$64,"A",N$54:N$64)</f>
        <v>0</v>
      </c>
      <c r="O14" s="207">
        <f>SUMIF($E$54:$E$64,"A",O$54:O$64)</f>
        <v>0</v>
      </c>
      <c r="P14" s="201">
        <f t="shared" si="2"/>
        <v>0</v>
      </c>
      <c r="Q14" s="170">
        <f t="shared" si="3"/>
        <v>0</v>
      </c>
      <c r="R14" s="130" t="e">
        <f t="shared" si="4"/>
        <v>#DIV/0!</v>
      </c>
      <c r="S14" s="209"/>
    </row>
    <row r="15" spans="1:19" s="127" customFormat="1" x14ac:dyDescent="0.2">
      <c r="A15" s="191" t="s">
        <v>324</v>
      </c>
      <c r="B15" s="192"/>
      <c r="C15" s="192"/>
      <c r="D15" s="192"/>
      <c r="F15" s="193">
        <f>F64</f>
        <v>0</v>
      </c>
      <c r="G15" s="193">
        <f>G64</f>
        <v>0</v>
      </c>
      <c r="H15" s="193">
        <f>H64</f>
        <v>0</v>
      </c>
      <c r="I15" s="193">
        <f>I64</f>
        <v>0</v>
      </c>
      <c r="J15" s="193">
        <f t="shared" si="0"/>
        <v>0</v>
      </c>
      <c r="K15" s="194" t="e">
        <f t="shared" si="1"/>
        <v>#REF!</v>
      </c>
      <c r="L15" s="193">
        <f>SUM(L$54:L$64)</f>
        <v>0</v>
      </c>
      <c r="M15" s="193">
        <f>SUM(M$54:M$64)</f>
        <v>0</v>
      </c>
      <c r="N15" s="193">
        <f>SUM(N$54:N$64)</f>
        <v>0</v>
      </c>
      <c r="O15" s="193">
        <f>SUM(O$54:O$64)</f>
        <v>0</v>
      </c>
      <c r="P15" s="195">
        <f t="shared" si="2"/>
        <v>0</v>
      </c>
      <c r="Q15" s="210">
        <f t="shared" si="3"/>
        <v>0</v>
      </c>
      <c r="R15" s="128" t="e">
        <f t="shared" si="4"/>
        <v>#DIV/0!</v>
      </c>
      <c r="S15" s="211" t="e">
        <f>IF(R15&gt;1,"Se ha pasado un poco","")</f>
        <v>#DIV/0!</v>
      </c>
    </row>
    <row r="16" spans="1:19" s="127" customFormat="1" x14ac:dyDescent="0.2">
      <c r="A16" s="204" t="s">
        <v>358</v>
      </c>
      <c r="B16" s="205" t="s">
        <v>500</v>
      </c>
      <c r="C16" s="205"/>
      <c r="D16" s="205" t="s">
        <v>357</v>
      </c>
      <c r="E16" s="206"/>
      <c r="F16" s="207" t="e">
        <f>SUMIF($C$66:$C$82,$A$16,F66:F82)-IF(AND($C$66=$A$16,$B$66="Desarrollo"),F66,0)-IF(AND($C$67=$A$16,$B$67="Desarrollo"),F67,0)-IF(AND($C$68=$A$16,$B$68="Desarrollo"),F68,0)-IF(AND($C$69=$A$16,$B$69="Desarrollo"),F69,0)-IF(AND($C$70=$A$16,$B$70="Desarrollo"),F70,0)-IF(AND($C$71=$A$16,$B$71="Desarrollo"),F71,0)-IF(AND($C$72=$A$16,$B$72="Desarrollo"),F72,0)-IF(AND($C$73=$A$16,$B$73="Desarrollo"),F73,0)-IF(AND($C$74=$A$16,$B$74="Desarrollo"),F74,0)-IF(AND($C$75=$A$16,$B$75="Desarrollo"),F75,0)-IF(AND($C$76=$A$16,$B$76="Desarrollo"),F76,0)-IF(AND($C$77=$A$16,$B$77="Desarrollo"),F77,0)-IF(AND($C$78=$A$16,$B$78="Desarrollo"),F78,0)-IF(AND($C$79=$A$16,$B$79="Desarrollo"),F79,0)-IF(AND($C$80=$A$16,$B$80="Desarrollo"),F80,0)-IF(AND($C$81=$A$16,$B$81="Desarrollo"),F81,0)-IF(AND($C$82=$A$16,$B$82="Desarrollo"),F82,0)</f>
        <v>#REF!</v>
      </c>
      <c r="G16" s="207" t="e">
        <f>SUMIF($C$66:$C$82,$A$16,G66:G82)-IF(AND($C$66=$A$16,$B$66="Desarrollo"),G66,0)-IF(AND($C$67=$A$16,$B$67="Desarrollo"),G67,0)-IF(AND($C$68=$A$16,$B$68="Desarrollo"),G68,0)-IF(AND($C$69=$A$16,$B$69="Desarrollo"),G69,0)-IF(AND($C$70=$A$16,$B$70="Desarrollo"),G70,0)-IF(AND($C$71=$A$16,$B$71="Desarrollo"),G71,0)-IF(AND($C$72=$A$16,$B$72="Desarrollo"),G72,0)-IF(AND($C$73=$A$16,$B$73="Desarrollo"),G73,0)-IF(AND($C$74=$A$16,$B$74="Desarrollo"),G74,0)-IF(AND($C$75=$A$16,$B$75="Desarrollo"),G75,0)-IF(AND($C$76=$A$16,$B$76="Desarrollo"),G76,0)-IF(AND($C$77=$A$16,$B$77="Desarrollo"),G77,0)-IF(AND($C$78=$A$16,$B$78="Desarrollo"),G78,0)-IF(AND($C$79=$A$16,$B$79="Desarrollo"),G79,0)-IF(AND($C$80=$A$16,$B$80="Desarrollo"),G80,0)-IF(AND($C$81=$A$16,$B$81="Desarrollo"),G81,0)-IF(AND($C$82=$A$16,$B$82="Desarrollo"),G82,0)</f>
        <v>#REF!</v>
      </c>
      <c r="H16" s="207" t="e">
        <f>SUMIF($C$66:$C$82,$A$16,H66:H82)-IF(AND($C$66=$A$16,$B$66="Desarrollo"),H66,0)-IF(AND($C$67=$A$16,$B$67="Desarrollo"),H67,0)-IF(AND($C$68=$A$16,$B$68="Desarrollo"),H68,0)-IF(AND($C$69=$A$16,$B$69="Desarrollo"),H69,0)-IF(AND($C$70=$A$16,$B$70="Desarrollo"),H70,0)-IF(AND($C$71=$A$16,$B$71="Desarrollo"),H71,0)-IF(AND($C$72=$A$16,$B$72="Desarrollo"),H72,0)-IF(AND($C$73=$A$16,$B$73="Desarrollo"),H73,0)-IF(AND($C$74=$A$16,$B$74="Desarrollo"),H74,0)-IF(AND($C$75=$A$16,$B$75="Desarrollo"),H75,0)-IF(AND($C$76=$A$16,$B$76="Desarrollo"),H76,0)-IF(AND($C$77=$A$16,$B$77="Desarrollo"),H77,0)-IF(AND($C$78=$A$16,$B$78="Desarrollo"),H78,0)-IF(AND($C$79=$A$16,$B$79="Desarrollo"),H79,0)-IF(AND($C$80=$A$16,$B$80="Desarrollo"),H80,0)-IF(AND($C$81=$A$16,$B$81="Desarrollo"),H81,0)-IF(AND($C$82=$A$16,$B$82="Desarrollo"),H82,0)</f>
        <v>#REF!</v>
      </c>
      <c r="I16" s="207" t="e">
        <f>SUMIF($C$66:$C$82,$A$16,I66:I82)-IF(AND($C$66=$A$16,$B$66="Desarrollo"),I66,0)-IF(AND($C$67=$A$16,$B$67="Desarrollo"),I67,0)-IF(AND($C$68=$A$16,$B$68="Desarrollo"),I68,0)-IF(AND($C$69=$A$16,$B$69="Desarrollo"),I69,0)-IF(AND($C$70=$A$16,$B$70="Desarrollo"),I70,0)-IF(AND($C$71=$A$16,$B$71="Desarrollo"),I71,0)-IF(AND($C$72=$A$16,$B$72="Desarrollo"),I72,0)-IF(AND($C$73=$A$16,$B$73="Desarrollo"),I73,0)-IF(AND($C$74=$A$16,$B$74="Desarrollo"),I74,0)-IF(AND($C$75=$A$16,$B$75="Desarrollo"),I75,0)-IF(AND($C$76=$A$16,$B$76="Desarrollo"),I76,0)-IF(AND($C$77=$A$16,$B$77="Desarrollo"),I77,0)-IF(AND($C$78=$A$16,$B$78="Desarrollo"),I78,0)-IF(AND($C$79=$A$16,$B$79="Desarrollo"),I79,0)-IF(AND($C$80=$A$16,$B$80="Desarrollo"),I80,0)-IF(AND($C$81=$A$16,$B$81="Desarrollo"),I81,0)-IF(AND($C$82=$A$16,$B$82="Desarrollo"),I82,0)</f>
        <v>#REF!</v>
      </c>
      <c r="J16" s="207" t="e">
        <f t="shared" si="0"/>
        <v>#REF!</v>
      </c>
      <c r="K16" s="208" t="e">
        <f t="shared" si="1"/>
        <v>#REF!</v>
      </c>
      <c r="L16" s="207">
        <f t="shared" ref="L16:O17" si="10">SUMIF($E$66:$E$83,"U",L$66:L$83)</f>
        <v>0</v>
      </c>
      <c r="M16" s="207">
        <f t="shared" si="10"/>
        <v>0</v>
      </c>
      <c r="N16" s="207">
        <f t="shared" si="10"/>
        <v>0</v>
      </c>
      <c r="O16" s="207">
        <f t="shared" si="10"/>
        <v>0</v>
      </c>
      <c r="P16" s="201">
        <f t="shared" si="2"/>
        <v>0</v>
      </c>
      <c r="Q16" s="170" t="e">
        <f t="shared" si="3"/>
        <v>#REF!</v>
      </c>
      <c r="R16" s="130" t="e">
        <f t="shared" si="4"/>
        <v>#REF!</v>
      </c>
      <c r="S16" s="209"/>
    </row>
    <row r="17" spans="1:19" s="127" customFormat="1" x14ac:dyDescent="0.2">
      <c r="A17" s="204" t="s">
        <v>358</v>
      </c>
      <c r="B17" s="205" t="s">
        <v>550</v>
      </c>
      <c r="C17" s="205"/>
      <c r="D17" s="205" t="s">
        <v>357</v>
      </c>
      <c r="E17" s="206"/>
      <c r="F17" s="207" t="e">
        <f>SUMIF($C$66:$C$82,$A$16,F66:F82)-F16</f>
        <v>#REF!</v>
      </c>
      <c r="G17" s="207" t="e">
        <f>SUMIF($C$66:$C$82,$A$16,G66:G82)-G16</f>
        <v>#REF!</v>
      </c>
      <c r="H17" s="207" t="e">
        <f>SUMIF($C$66:$C$82,$A$16,H66:H82)-H16</f>
        <v>#REF!</v>
      </c>
      <c r="I17" s="207" t="e">
        <f>SUMIF($C$66:$C$82,$A$16,I66:I82)-I16</f>
        <v>#REF!</v>
      </c>
      <c r="J17" s="207" t="e">
        <f>SUM(F17:I17)</f>
        <v>#REF!</v>
      </c>
      <c r="K17" s="208" t="e">
        <f t="shared" si="1"/>
        <v>#REF!</v>
      </c>
      <c r="L17" s="207">
        <f t="shared" si="10"/>
        <v>0</v>
      </c>
      <c r="M17" s="207">
        <f t="shared" si="10"/>
        <v>0</v>
      </c>
      <c r="N17" s="207">
        <f t="shared" si="10"/>
        <v>0</v>
      </c>
      <c r="O17" s="207">
        <f t="shared" si="10"/>
        <v>0</v>
      </c>
      <c r="P17" s="201">
        <f>SUM(L17:O17)</f>
        <v>0</v>
      </c>
      <c r="Q17" s="170" t="e">
        <f>J17-P17</f>
        <v>#REF!</v>
      </c>
      <c r="R17" s="130" t="e">
        <f>P17/J17</f>
        <v>#REF!</v>
      </c>
      <c r="S17" s="209"/>
    </row>
    <row r="18" spans="1:19" s="127" customFormat="1" x14ac:dyDescent="0.2">
      <c r="A18" s="204" t="s">
        <v>360</v>
      </c>
      <c r="B18" s="205" t="s">
        <v>500</v>
      </c>
      <c r="C18" s="205"/>
      <c r="D18" s="205" t="s">
        <v>303</v>
      </c>
      <c r="E18" s="206"/>
      <c r="F18" s="207" t="e">
        <f>SUMIF($B$66:$B$83,"Investigación",F66:F83)-F16</f>
        <v>#REF!</v>
      </c>
      <c r="G18" s="207" t="e">
        <f>SUMIF($B$66:$B$83,"Investigación",G66:G83)-G16</f>
        <v>#REF!</v>
      </c>
      <c r="H18" s="207" t="e">
        <f>SUMIF($B$66:$B$83,"Investigación",H66:H83)-H16</f>
        <v>#REF!</v>
      </c>
      <c r="I18" s="207" t="e">
        <f>SUMIF($B$66:$B$83,"Investigación",I66:I83)-I16</f>
        <v>#REF!</v>
      </c>
      <c r="J18" s="207" t="e">
        <f t="shared" si="0"/>
        <v>#REF!</v>
      </c>
      <c r="K18" s="208" t="e">
        <f t="shared" si="1"/>
        <v>#REF!</v>
      </c>
      <c r="L18" s="207">
        <f t="shared" ref="L18:O19" si="11">SUMIF($E$66:$E$83,"O",L$66:L$83)</f>
        <v>0</v>
      </c>
      <c r="M18" s="207">
        <f t="shared" si="11"/>
        <v>0</v>
      </c>
      <c r="N18" s="207">
        <f t="shared" si="11"/>
        <v>0</v>
      </c>
      <c r="O18" s="207">
        <f t="shared" si="11"/>
        <v>0</v>
      </c>
      <c r="P18" s="201">
        <f t="shared" si="2"/>
        <v>0</v>
      </c>
      <c r="Q18" s="170" t="e">
        <f t="shared" si="3"/>
        <v>#REF!</v>
      </c>
      <c r="R18" s="130" t="e">
        <f t="shared" si="4"/>
        <v>#REF!</v>
      </c>
      <c r="S18" s="209"/>
    </row>
    <row r="19" spans="1:19" s="127" customFormat="1" x14ac:dyDescent="0.2">
      <c r="A19" s="204" t="s">
        <v>360</v>
      </c>
      <c r="B19" s="205" t="s">
        <v>550</v>
      </c>
      <c r="C19" s="205"/>
      <c r="D19" s="205" t="s">
        <v>303</v>
      </c>
      <c r="E19" s="206"/>
      <c r="F19" s="207" t="e">
        <f>SUMIF($B$66:$B$83,"Desarrollo",F66:F83)-F17</f>
        <v>#REF!</v>
      </c>
      <c r="G19" s="207" t="e">
        <f>SUMIF($B$66:$B$83,"Desarrollo",G66:G83)-G17</f>
        <v>#REF!</v>
      </c>
      <c r="H19" s="207" t="e">
        <f>SUMIF($B$66:$B$83,"Desarrollo",H66:H83)-H17</f>
        <v>#REF!</v>
      </c>
      <c r="I19" s="207" t="e">
        <f>SUMIF($B$66:$B$83,"Desarrollo",I66:I83)-I17</f>
        <v>#REF!</v>
      </c>
      <c r="J19" s="207" t="e">
        <f t="shared" si="0"/>
        <v>#REF!</v>
      </c>
      <c r="K19" s="208" t="e">
        <f t="shared" si="1"/>
        <v>#REF!</v>
      </c>
      <c r="L19" s="207">
        <f t="shared" si="11"/>
        <v>0</v>
      </c>
      <c r="M19" s="207">
        <f t="shared" si="11"/>
        <v>0</v>
      </c>
      <c r="N19" s="207">
        <f t="shared" si="11"/>
        <v>0</v>
      </c>
      <c r="O19" s="207">
        <f t="shared" si="11"/>
        <v>0</v>
      </c>
      <c r="P19" s="201">
        <f>SUM(L19:O19)</f>
        <v>0</v>
      </c>
      <c r="Q19" s="170" t="e">
        <f>J19-P19</f>
        <v>#REF!</v>
      </c>
      <c r="R19" s="130" t="e">
        <f>P19/J19</f>
        <v>#REF!</v>
      </c>
      <c r="S19" s="209"/>
    </row>
    <row r="20" spans="1:19" s="127" customFormat="1" x14ac:dyDescent="0.2">
      <c r="A20" s="204" t="s">
        <v>359</v>
      </c>
      <c r="B20" s="205" t="s">
        <v>413</v>
      </c>
      <c r="C20" s="205"/>
      <c r="D20" s="205" t="s">
        <v>357</v>
      </c>
      <c r="E20" s="206"/>
      <c r="F20" s="207">
        <f>SUMIF($C$66:$C$83,"Universidades y Centros de Innovación y Tecnología",F$66:F$83)</f>
        <v>0</v>
      </c>
      <c r="G20" s="207">
        <f>SUMIF($C$66:$C$83,"Universidades y Centros de Innovación y Tecnología",G$66:G$83)</f>
        <v>0</v>
      </c>
      <c r="H20" s="207">
        <f>SUMIF($C$66:$C$83,"Universidades y Centros de Innovación y Tecnología",H$66:H$83)</f>
        <v>0</v>
      </c>
      <c r="I20" s="207">
        <f>SUMIF($C$66:$C$83,"Universidades y Centros de Innovación y Tecnología",I$66:I$83)</f>
        <v>0</v>
      </c>
      <c r="J20" s="207">
        <f t="shared" si="0"/>
        <v>0</v>
      </c>
      <c r="K20" s="208" t="e">
        <f t="shared" ref="K20:K29" si="12">J20/$J$29</f>
        <v>#REF!</v>
      </c>
      <c r="L20" s="207">
        <f>SUMIF($E$66:$E$83,"N",L$66:L$83)</f>
        <v>0</v>
      </c>
      <c r="M20" s="207">
        <f>SUMIF($E$66:$E$83,"N",M$66:M$83)</f>
        <v>0</v>
      </c>
      <c r="N20" s="207">
        <f>SUMIF($E$66:$E$83,"N",N$66:N$83)</f>
        <v>0</v>
      </c>
      <c r="O20" s="207">
        <f>SUMIF($E$66:$E$83,"N",O$66:O$83)</f>
        <v>0</v>
      </c>
      <c r="P20" s="201">
        <f t="shared" si="2"/>
        <v>0</v>
      </c>
      <c r="Q20" s="170">
        <f t="shared" si="3"/>
        <v>0</v>
      </c>
      <c r="R20" s="130" t="e">
        <f t="shared" si="4"/>
        <v>#DIV/0!</v>
      </c>
      <c r="S20" s="209"/>
    </row>
    <row r="21" spans="1:19" s="127" customFormat="1" x14ac:dyDescent="0.2">
      <c r="A21" s="129" t="s">
        <v>361</v>
      </c>
      <c r="B21" s="205" t="s">
        <v>413</v>
      </c>
      <c r="C21" s="205"/>
      <c r="D21" s="205" t="s">
        <v>304</v>
      </c>
      <c r="E21" s="206"/>
      <c r="F21" s="207">
        <f>SUMIF($C$66:$C$83,"Diseño Industrial e Ingeniería de Procesos",F$66:F$83)</f>
        <v>0</v>
      </c>
      <c r="G21" s="207">
        <f>SUMIF($C$66:$C$83,"Diseño Industrial e Ingeniería de Procesos",G$66:G$83)</f>
        <v>0</v>
      </c>
      <c r="H21" s="207">
        <f>SUMIF($C$66:$C$83,"Diseño Industrial e Ingeniería de Procesos",H$66:H$83)</f>
        <v>0</v>
      </c>
      <c r="I21" s="207">
        <f>SUMIF($C$66:$C$83,"Diseño Industrial e Ingeniería de Procesos",I$66:I$83)</f>
        <v>0</v>
      </c>
      <c r="J21" s="207">
        <f t="shared" si="0"/>
        <v>0</v>
      </c>
      <c r="K21" s="208" t="e">
        <f t="shared" si="12"/>
        <v>#REF!</v>
      </c>
      <c r="L21" s="207">
        <f>SUMIF($E$66:$E$83,"D",L$66:L$83)</f>
        <v>0</v>
      </c>
      <c r="M21" s="207">
        <f>SUMIF($E$66:$E$83,"D",M$66:M$83)</f>
        <v>0</v>
      </c>
      <c r="N21" s="207">
        <f>SUMIF($E$66:$E$83,"D",N$66:N$83)</f>
        <v>0</v>
      </c>
      <c r="O21" s="207">
        <f>SUMIF($E$66:$E$83,"D",O$66:O$83)</f>
        <v>0</v>
      </c>
      <c r="P21" s="201">
        <f t="shared" si="2"/>
        <v>0</v>
      </c>
      <c r="Q21" s="170">
        <f t="shared" si="3"/>
        <v>0</v>
      </c>
      <c r="R21" s="130" t="e">
        <f t="shared" si="4"/>
        <v>#DIV/0!</v>
      </c>
      <c r="S21" s="209"/>
    </row>
    <row r="22" spans="1:19" s="127" customFormat="1" x14ac:dyDescent="0.2">
      <c r="A22" s="129" t="s">
        <v>364</v>
      </c>
      <c r="B22" s="205" t="s">
        <v>413</v>
      </c>
      <c r="C22" s="205"/>
      <c r="D22" s="205" t="s">
        <v>363</v>
      </c>
      <c r="E22" s="206"/>
      <c r="F22" s="207">
        <f>SUMIF($C$66:$C$83,"Adquisición de Tecnología Avanzada",F$66:F$83)</f>
        <v>0</v>
      </c>
      <c r="G22" s="207">
        <f>SUMIF($C$66:$C$83,"Adquisición de Tecnología Avanzada",G$66:G$83)</f>
        <v>0</v>
      </c>
      <c r="H22" s="207">
        <f>SUMIF($C$66:$C$83,"Adquisición de Tecnología Avanzada",H$66:H$83)</f>
        <v>0</v>
      </c>
      <c r="I22" s="207">
        <f>SUMIF($C$66:$C$83,"Adquisición de Tecnología Avanzada",I$66:I$83)</f>
        <v>0</v>
      </c>
      <c r="J22" s="207">
        <f t="shared" si="0"/>
        <v>0</v>
      </c>
      <c r="K22" s="208" t="e">
        <f t="shared" si="12"/>
        <v>#REF!</v>
      </c>
      <c r="L22" s="207">
        <f>SUMIF($E$66:$E$83,"T",L$66:L$83)</f>
        <v>0</v>
      </c>
      <c r="M22" s="207">
        <f>SUMIF($E$66:$E$83,"T",M$66:M$83)</f>
        <v>0</v>
      </c>
      <c r="N22" s="207">
        <f>SUMIF($E$66:$E$83,"T",N$66:N$83)</f>
        <v>0</v>
      </c>
      <c r="O22" s="207">
        <f>SUMIF($E$66:$E$83,"T",O$66:O$83)</f>
        <v>0</v>
      </c>
      <c r="P22" s="201">
        <f t="shared" si="2"/>
        <v>0</v>
      </c>
      <c r="Q22" s="170">
        <f t="shared" si="3"/>
        <v>0</v>
      </c>
      <c r="R22" s="130" t="e">
        <f t="shared" si="4"/>
        <v>#DIV/0!</v>
      </c>
      <c r="S22" s="209"/>
    </row>
    <row r="23" spans="1:19" s="127" customFormat="1" x14ac:dyDescent="0.2">
      <c r="A23" s="129" t="s">
        <v>362</v>
      </c>
      <c r="B23" s="205" t="s">
        <v>413</v>
      </c>
      <c r="C23" s="205"/>
      <c r="D23" s="205" t="s">
        <v>303</v>
      </c>
      <c r="E23" s="206"/>
      <c r="F23" s="207">
        <f>SUMIF($C$66:$C$83,"Otras Colaboraciones de Innovación",F$66:F$83)</f>
        <v>0</v>
      </c>
      <c r="G23" s="207">
        <f>SUMIF($C$66:$C$83,"Otras Colaboraciones de Innovación",G$66:G$83)</f>
        <v>0</v>
      </c>
      <c r="H23" s="207">
        <f>SUMIF($C$66:$C$83,"Otras Colaboraciones de Innovación",H$66:H$83)</f>
        <v>0</v>
      </c>
      <c r="I23" s="207">
        <f>SUMIF($C$66:$C$83,"Otras Colaboraciones de Innovación",I$66:I$83)</f>
        <v>0</v>
      </c>
      <c r="J23" s="207">
        <f t="shared" si="0"/>
        <v>0</v>
      </c>
      <c r="K23" s="208" t="e">
        <f t="shared" si="12"/>
        <v>#REF!</v>
      </c>
      <c r="L23" s="207">
        <f>SUMIF($E$66:$E$83,"I",L$66:L$83)</f>
        <v>0</v>
      </c>
      <c r="M23" s="207">
        <f>SUMIF($E$66:$E$83,"I",M$66:M$83)</f>
        <v>0</v>
      </c>
      <c r="N23" s="207">
        <f>SUMIF($E$66:$E$83,"I",N$66:N$83)</f>
        <v>0</v>
      </c>
      <c r="O23" s="207">
        <f>SUMIF($E$66:$E$83,"I",O$66:O$83)</f>
        <v>0</v>
      </c>
      <c r="P23" s="201">
        <f t="shared" si="2"/>
        <v>0</v>
      </c>
      <c r="Q23" s="170">
        <f t="shared" si="3"/>
        <v>0</v>
      </c>
      <c r="R23" s="130" t="e">
        <f t="shared" si="4"/>
        <v>#DIV/0!</v>
      </c>
      <c r="S23" s="209"/>
    </row>
    <row r="24" spans="1:19" s="127" customFormat="1" x14ac:dyDescent="0.2">
      <c r="A24" s="191" t="s">
        <v>325</v>
      </c>
      <c r="B24" s="192"/>
      <c r="C24" s="192"/>
      <c r="D24" s="192"/>
      <c r="F24" s="193" t="e">
        <f>F83</f>
        <v>#REF!</v>
      </c>
      <c r="G24" s="193" t="e">
        <f>G83</f>
        <v>#REF!</v>
      </c>
      <c r="H24" s="193" t="e">
        <f>H83</f>
        <v>#REF!</v>
      </c>
      <c r="I24" s="193" t="e">
        <f>I83</f>
        <v>#REF!</v>
      </c>
      <c r="J24" s="193" t="e">
        <f t="shared" si="0"/>
        <v>#REF!</v>
      </c>
      <c r="K24" s="194" t="e">
        <f t="shared" si="12"/>
        <v>#REF!</v>
      </c>
      <c r="L24" s="193">
        <f>SUM(L$66:L$83)</f>
        <v>0</v>
      </c>
      <c r="M24" s="193">
        <f>SUM(M$66:M$83)</f>
        <v>0</v>
      </c>
      <c r="N24" s="193">
        <f>SUM(N$66:N$83)</f>
        <v>0</v>
      </c>
      <c r="O24" s="193">
        <f>SUM(O$66:O$83)</f>
        <v>0</v>
      </c>
      <c r="P24" s="195">
        <f t="shared" si="2"/>
        <v>0</v>
      </c>
      <c r="Q24" s="210" t="e">
        <f t="shared" si="3"/>
        <v>#REF!</v>
      </c>
      <c r="R24" s="128" t="e">
        <f t="shared" si="4"/>
        <v>#REF!</v>
      </c>
      <c r="S24" s="211" t="e">
        <f>IF(R24&gt;1,"Se ha pasado un poco","")</f>
        <v>#REF!</v>
      </c>
    </row>
    <row r="25" spans="1:19" x14ac:dyDescent="0.2">
      <c r="A25" s="212" t="s">
        <v>556</v>
      </c>
      <c r="B25" s="205" t="s">
        <v>500</v>
      </c>
      <c r="C25" s="205"/>
      <c r="D25" s="205"/>
      <c r="E25" s="127"/>
      <c r="F25" s="207">
        <f t="shared" ref="F25:I26" si="13">F85</f>
        <v>0</v>
      </c>
      <c r="G25" s="207">
        <f t="shared" si="13"/>
        <v>0</v>
      </c>
      <c r="H25" s="207">
        <f t="shared" si="13"/>
        <v>0</v>
      </c>
      <c r="I25" s="207">
        <f t="shared" si="13"/>
        <v>0</v>
      </c>
      <c r="J25" s="207">
        <f t="shared" si="0"/>
        <v>0</v>
      </c>
      <c r="K25" s="208" t="e">
        <f t="shared" si="12"/>
        <v>#REF!</v>
      </c>
      <c r="L25" s="207">
        <f t="shared" ref="L25:O26" si="14">L85</f>
        <v>0</v>
      </c>
      <c r="M25" s="207">
        <f t="shared" si="14"/>
        <v>0</v>
      </c>
      <c r="N25" s="207">
        <f t="shared" si="14"/>
        <v>0</v>
      </c>
      <c r="O25" s="207">
        <f t="shared" si="14"/>
        <v>0</v>
      </c>
      <c r="P25" s="201">
        <f t="shared" si="2"/>
        <v>0</v>
      </c>
      <c r="Q25" s="170">
        <f t="shared" si="3"/>
        <v>0</v>
      </c>
      <c r="R25" s="130" t="e">
        <f t="shared" si="4"/>
        <v>#DIV/0!</v>
      </c>
    </row>
    <row r="26" spans="1:19" x14ac:dyDescent="0.2">
      <c r="A26" s="212" t="s">
        <v>555</v>
      </c>
      <c r="B26" s="205" t="s">
        <v>550</v>
      </c>
      <c r="C26" s="205"/>
      <c r="D26" s="205"/>
      <c r="E26" s="127"/>
      <c r="F26" s="207">
        <f t="shared" si="13"/>
        <v>0</v>
      </c>
      <c r="G26" s="207">
        <f t="shared" si="13"/>
        <v>0</v>
      </c>
      <c r="H26" s="207">
        <f t="shared" si="13"/>
        <v>0</v>
      </c>
      <c r="I26" s="207">
        <f t="shared" si="13"/>
        <v>0</v>
      </c>
      <c r="J26" s="207">
        <f>SUM(F26:I26)</f>
        <v>0</v>
      </c>
      <c r="K26" s="208" t="e">
        <f t="shared" si="12"/>
        <v>#REF!</v>
      </c>
      <c r="L26" s="207">
        <f t="shared" si="14"/>
        <v>0</v>
      </c>
      <c r="M26" s="207">
        <f t="shared" si="14"/>
        <v>0</v>
      </c>
      <c r="N26" s="207">
        <f t="shared" si="14"/>
        <v>0</v>
      </c>
      <c r="O26" s="207">
        <f t="shared" si="14"/>
        <v>0</v>
      </c>
      <c r="P26" s="201">
        <f>SUM(L26:O26)</f>
        <v>0</v>
      </c>
      <c r="Q26" s="170">
        <f>J26-P26</f>
        <v>0</v>
      </c>
    </row>
    <row r="27" spans="1:19" x14ac:dyDescent="0.2">
      <c r="A27" s="212" t="s">
        <v>446</v>
      </c>
      <c r="B27" s="205" t="s">
        <v>413</v>
      </c>
      <c r="C27" s="205"/>
      <c r="D27" s="205"/>
      <c r="E27" s="127"/>
      <c r="F27" s="207">
        <f t="shared" ref="F27:I29" si="15">F87</f>
        <v>0</v>
      </c>
      <c r="G27" s="207">
        <f t="shared" si="15"/>
        <v>0</v>
      </c>
      <c r="H27" s="207">
        <f t="shared" si="15"/>
        <v>0</v>
      </c>
      <c r="I27" s="207">
        <f t="shared" si="15"/>
        <v>0</v>
      </c>
      <c r="J27" s="207">
        <f t="shared" si="0"/>
        <v>0</v>
      </c>
      <c r="K27" s="208" t="e">
        <f t="shared" si="12"/>
        <v>#REF!</v>
      </c>
      <c r="L27" s="207">
        <f>L88</f>
        <v>0</v>
      </c>
      <c r="M27" s="207">
        <f>M88</f>
        <v>0</v>
      </c>
      <c r="N27" s="207">
        <f>N88</f>
        <v>0</v>
      </c>
      <c r="O27" s="207">
        <f>O88</f>
        <v>0</v>
      </c>
      <c r="P27" s="201">
        <f t="shared" si="2"/>
        <v>0</v>
      </c>
      <c r="Q27" s="170">
        <f t="shared" si="3"/>
        <v>0</v>
      </c>
      <c r="R27" s="130" t="e">
        <f t="shared" si="4"/>
        <v>#DIV/0!</v>
      </c>
    </row>
    <row r="28" spans="1:19" s="127" customFormat="1" x14ac:dyDescent="0.2">
      <c r="A28" s="191" t="s">
        <v>447</v>
      </c>
      <c r="B28" s="191"/>
      <c r="C28" s="191"/>
      <c r="D28" s="191"/>
      <c r="F28" s="193">
        <f t="shared" si="15"/>
        <v>0</v>
      </c>
      <c r="G28" s="193">
        <f t="shared" si="15"/>
        <v>0</v>
      </c>
      <c r="H28" s="193">
        <f t="shared" si="15"/>
        <v>0</v>
      </c>
      <c r="I28" s="193">
        <f t="shared" si="15"/>
        <v>0</v>
      </c>
      <c r="J28" s="193">
        <f t="shared" si="0"/>
        <v>0</v>
      </c>
      <c r="K28" s="208" t="e">
        <f t="shared" si="12"/>
        <v>#REF!</v>
      </c>
      <c r="L28" s="193">
        <f>SUM(L$85:L$87)</f>
        <v>0</v>
      </c>
      <c r="M28" s="193">
        <f>SUM(M$85:M$87)</f>
        <v>0</v>
      </c>
      <c r="N28" s="193">
        <f>SUM(N$85:N$87)</f>
        <v>0</v>
      </c>
      <c r="O28" s="193">
        <f>SUM(O$85:O$87)</f>
        <v>0</v>
      </c>
      <c r="P28" s="195">
        <f t="shared" si="2"/>
        <v>0</v>
      </c>
      <c r="Q28" s="210">
        <f t="shared" si="3"/>
        <v>0</v>
      </c>
      <c r="R28" s="128" t="e">
        <f t="shared" si="4"/>
        <v>#DIV/0!</v>
      </c>
      <c r="S28" s="211" t="e">
        <f>IF(R28&gt;1,"Se ha pasado un poco","")</f>
        <v>#DIV/0!</v>
      </c>
    </row>
    <row r="29" spans="1:19" s="127" customFormat="1" x14ac:dyDescent="0.2">
      <c r="A29" s="191" t="s">
        <v>448</v>
      </c>
      <c r="B29" s="191"/>
      <c r="C29" s="191"/>
      <c r="D29" s="191"/>
      <c r="F29" s="193" t="e">
        <f t="shared" si="15"/>
        <v>#REF!</v>
      </c>
      <c r="G29" s="193" t="e">
        <f t="shared" si="15"/>
        <v>#REF!</v>
      </c>
      <c r="H29" s="193" t="e">
        <f t="shared" si="15"/>
        <v>#REF!</v>
      </c>
      <c r="I29" s="193" t="e">
        <f t="shared" si="15"/>
        <v>#REF!</v>
      </c>
      <c r="J29" s="193" t="e">
        <f>J6+J11+J15+J24+J28</f>
        <v>#REF!</v>
      </c>
      <c r="K29" s="208" t="e">
        <f t="shared" si="12"/>
        <v>#REF!</v>
      </c>
      <c r="L29" s="193">
        <f>L6+L11+L15+L24+L28</f>
        <v>0</v>
      </c>
      <c r="M29" s="193">
        <f>M6+M11+M15+M24+M28</f>
        <v>0</v>
      </c>
      <c r="N29" s="193">
        <f>N6+N11+N15+N24+N28</f>
        <v>0</v>
      </c>
      <c r="O29" s="193">
        <f>O6+O11+O15+O24+O28</f>
        <v>0</v>
      </c>
      <c r="P29" s="195">
        <f t="shared" si="2"/>
        <v>0</v>
      </c>
      <c r="Q29" s="210" t="e">
        <f t="shared" si="3"/>
        <v>#REF!</v>
      </c>
      <c r="R29" s="128" t="e">
        <f t="shared" si="4"/>
        <v>#REF!</v>
      </c>
      <c r="S29" s="211" t="e">
        <f>IF(R29&gt;1,"Se ha pasado un poco","")</f>
        <v>#REF!</v>
      </c>
    </row>
    <row r="30" spans="1:19" s="127" customFormat="1" x14ac:dyDescent="0.2">
      <c r="A30" s="191" t="s">
        <v>547</v>
      </c>
      <c r="B30" s="191" t="s">
        <v>322</v>
      </c>
      <c r="C30" s="191" t="s">
        <v>434</v>
      </c>
      <c r="D30" s="191"/>
      <c r="E30" s="127" t="s">
        <v>435</v>
      </c>
      <c r="F30" s="192">
        <f>F1</f>
        <v>1900</v>
      </c>
      <c r="G30" s="192">
        <f>G1</f>
        <v>1901</v>
      </c>
      <c r="H30" s="192">
        <f>H1</f>
        <v>1902</v>
      </c>
      <c r="I30" s="192">
        <f>I1</f>
        <v>1903</v>
      </c>
      <c r="J30" s="193" t="s">
        <v>282</v>
      </c>
      <c r="K30" s="205"/>
      <c r="L30" s="193"/>
      <c r="M30" s="193"/>
      <c r="N30" s="193"/>
      <c r="O30" s="193"/>
      <c r="P30" s="195"/>
      <c r="Q30" s="210"/>
      <c r="R30" s="128"/>
      <c r="S30" s="211"/>
    </row>
    <row r="31" spans="1:19" x14ac:dyDescent="0.2">
      <c r="A31" s="213" t="e">
        <f>IF(CDTI!A2="","",CDTI!A2)</f>
        <v>#REF!</v>
      </c>
      <c r="B31" s="214" t="e">
        <f>IF(A31="","",IF(OR(E31=8,E31=9,E31=10),VLOOKUP(E31,EVALUACIÓN!$A$2:$G$12,7),"Esto es una INVERSIÓN, majo"))</f>
        <v>#REF!</v>
      </c>
      <c r="C31" s="214"/>
      <c r="D31" s="214"/>
      <c r="E31" s="215"/>
      <c r="F31" s="216" t="e">
        <f>IF(CDTI!D2="","",CDTI!D2)</f>
        <v>#REF!</v>
      </c>
      <c r="G31" s="216" t="e">
        <f>IF(CDTI!E2="","",CDTI!E2)</f>
        <v>#REF!</v>
      </c>
      <c r="H31" s="216" t="e">
        <f>IF(CDTI!F2="","",CDTI!F2)</f>
        <v>#REF!</v>
      </c>
      <c r="I31" s="216" t="str">
        <f>IF(CDTI!G2="","",CDTI!G2)</f>
        <v/>
      </c>
      <c r="J31" s="207" t="e">
        <f t="shared" ref="J31:J45" si="16">IF(A31="","",SUM(F31:I31))</f>
        <v>#REF!</v>
      </c>
      <c r="K31" s="192"/>
      <c r="L31" s="216"/>
      <c r="M31" s="216"/>
      <c r="N31" s="216"/>
      <c r="O31" s="216"/>
      <c r="P31" s="201">
        <f t="shared" ref="P31:P45" si="17">SUM(L31:O31)</f>
        <v>0</v>
      </c>
      <c r="Q31" s="170" t="e">
        <f t="shared" ref="Q31:Q46" si="18">IF(J31="","",J31-P31)</f>
        <v>#REF!</v>
      </c>
      <c r="R31" s="130" t="e">
        <f t="shared" ref="R31:R46" si="19">IF(J31="","",P31/J31)</f>
        <v>#REF!</v>
      </c>
    </row>
    <row r="32" spans="1:19" x14ac:dyDescent="0.2">
      <c r="A32" s="213" t="e">
        <f>IF(CDTI!A3="","",CDTI!A3)</f>
        <v>#REF!</v>
      </c>
      <c r="B32" s="214" t="e">
        <f>IF(A32="","",IF(OR(E32=8,E32=9,E32=10),VLOOKUP(E32,EVALUACIÓN!$A$2:$G$12,7),"Esto es una INVERSIÓN, majo"))</f>
        <v>#REF!</v>
      </c>
      <c r="C32" s="214"/>
      <c r="D32" s="214"/>
      <c r="E32" s="215"/>
      <c r="F32" s="216" t="e">
        <f>IF(CDTI!D3="","",CDTI!D3)</f>
        <v>#REF!</v>
      </c>
      <c r="G32" s="216" t="e">
        <f>IF(CDTI!E3="","",CDTI!E3)</f>
        <v>#REF!</v>
      </c>
      <c r="H32" s="216" t="e">
        <f>IF(CDTI!F3="","",CDTI!F3)</f>
        <v>#REF!</v>
      </c>
      <c r="I32" s="216" t="str">
        <f>IF(CDTI!G3="","",CDTI!G3)</f>
        <v/>
      </c>
      <c r="J32" s="207" t="e">
        <f t="shared" si="16"/>
        <v>#REF!</v>
      </c>
      <c r="K32" s="192"/>
      <c r="L32" s="216"/>
      <c r="M32" s="216"/>
      <c r="N32" s="216"/>
      <c r="O32" s="216"/>
      <c r="P32" s="201">
        <f t="shared" si="17"/>
        <v>0</v>
      </c>
      <c r="Q32" s="170" t="e">
        <f t="shared" si="18"/>
        <v>#REF!</v>
      </c>
      <c r="R32" s="130" t="e">
        <f t="shared" si="19"/>
        <v>#REF!</v>
      </c>
    </row>
    <row r="33" spans="1:19" x14ac:dyDescent="0.2">
      <c r="A33" s="213" t="e">
        <f>IF(CDTI!A4="","",CDTI!A4)</f>
        <v>#REF!</v>
      </c>
      <c r="B33" s="214" t="e">
        <f>IF(A33="","",IF(OR(E33=8,E33=9,E33=10),VLOOKUP(E33,EVALUACIÓN!$A$2:$G$12,7),"Esto es una INVERSIÓN, majo"))</f>
        <v>#REF!</v>
      </c>
      <c r="C33" s="214"/>
      <c r="D33" s="214"/>
      <c r="E33" s="215"/>
      <c r="F33" s="216" t="e">
        <f>IF(CDTI!D4="","",CDTI!D4)</f>
        <v>#REF!</v>
      </c>
      <c r="G33" s="216" t="e">
        <f>IF(CDTI!E4="","",CDTI!E4)</f>
        <v>#REF!</v>
      </c>
      <c r="H33" s="216" t="e">
        <f>IF(CDTI!F4="","",CDTI!F4)</f>
        <v>#REF!</v>
      </c>
      <c r="I33" s="216" t="str">
        <f>IF(CDTI!G4="","",CDTI!G4)</f>
        <v/>
      </c>
      <c r="J33" s="207" t="e">
        <f t="shared" si="16"/>
        <v>#REF!</v>
      </c>
      <c r="K33" s="192"/>
      <c r="L33" s="216"/>
      <c r="M33" s="216"/>
      <c r="N33" s="216"/>
      <c r="O33" s="216"/>
      <c r="P33" s="201">
        <f t="shared" si="17"/>
        <v>0</v>
      </c>
      <c r="Q33" s="170" t="e">
        <f t="shared" si="18"/>
        <v>#REF!</v>
      </c>
      <c r="R33" s="130" t="e">
        <f t="shared" si="19"/>
        <v>#REF!</v>
      </c>
    </row>
    <row r="34" spans="1:19" x14ac:dyDescent="0.2">
      <c r="A34" s="213" t="e">
        <f>IF(CDTI!A5="","",CDTI!A5)</f>
        <v>#REF!</v>
      </c>
      <c r="B34" s="214" t="e">
        <f>IF(A34="","",IF(OR(E34=8,E34=9,E34=10),VLOOKUP(E34,EVALUACIÓN!$A$2:$G$12,7),"Esto es una INVERSIÓN, majo"))</f>
        <v>#REF!</v>
      </c>
      <c r="C34" s="214"/>
      <c r="D34" s="214"/>
      <c r="E34" s="215"/>
      <c r="F34" s="216" t="e">
        <f>IF(CDTI!D5="","",CDTI!D5)</f>
        <v>#REF!</v>
      </c>
      <c r="G34" s="216" t="e">
        <f>IF(CDTI!E5="","",CDTI!E5)</f>
        <v>#REF!</v>
      </c>
      <c r="H34" s="216" t="e">
        <f>IF(CDTI!F5="","",CDTI!F5)</f>
        <v>#REF!</v>
      </c>
      <c r="I34" s="216" t="str">
        <f>IF(CDTI!G5="","",CDTI!G5)</f>
        <v/>
      </c>
      <c r="J34" s="207" t="e">
        <f t="shared" si="16"/>
        <v>#REF!</v>
      </c>
      <c r="K34" s="192"/>
      <c r="L34" s="216"/>
      <c r="M34" s="216"/>
      <c r="N34" s="216"/>
      <c r="O34" s="216"/>
      <c r="P34" s="201">
        <f t="shared" si="17"/>
        <v>0</v>
      </c>
      <c r="Q34" s="170" t="e">
        <f t="shared" si="18"/>
        <v>#REF!</v>
      </c>
      <c r="R34" s="130" t="e">
        <f t="shared" si="19"/>
        <v>#REF!</v>
      </c>
    </row>
    <row r="35" spans="1:19" x14ac:dyDescent="0.2">
      <c r="A35" s="213" t="e">
        <f>IF(CDTI!A6="","",CDTI!A6)</f>
        <v>#REF!</v>
      </c>
      <c r="B35" s="214" t="e">
        <f>IF(A35="","",IF(OR(E35=8,E35=9,E35=10),VLOOKUP(E35,EVALUACIÓN!$A$2:$G$12,7),"Esto es una INVERSIÓN, majo"))</f>
        <v>#REF!</v>
      </c>
      <c r="C35" s="214"/>
      <c r="D35" s="214"/>
      <c r="E35" s="215"/>
      <c r="F35" s="216" t="e">
        <f>IF(CDTI!D6="","",CDTI!D6)</f>
        <v>#REF!</v>
      </c>
      <c r="G35" s="216" t="e">
        <f>IF(CDTI!E6="","",CDTI!E6)</f>
        <v>#REF!</v>
      </c>
      <c r="H35" s="216" t="e">
        <f>IF(CDTI!F6="","",CDTI!F6)</f>
        <v>#REF!</v>
      </c>
      <c r="I35" s="216" t="str">
        <f>IF(CDTI!G6="","",CDTI!G6)</f>
        <v/>
      </c>
      <c r="J35" s="207" t="e">
        <f t="shared" si="16"/>
        <v>#REF!</v>
      </c>
      <c r="K35" s="192"/>
      <c r="L35" s="216"/>
      <c r="M35" s="216"/>
      <c r="N35" s="216"/>
      <c r="O35" s="216"/>
      <c r="P35" s="201">
        <f t="shared" si="17"/>
        <v>0</v>
      </c>
      <c r="Q35" s="170" t="e">
        <f t="shared" si="18"/>
        <v>#REF!</v>
      </c>
      <c r="R35" s="130" t="e">
        <f t="shared" si="19"/>
        <v>#REF!</v>
      </c>
    </row>
    <row r="36" spans="1:19" x14ac:dyDescent="0.2">
      <c r="A36" s="213" t="e">
        <f>IF(CDTI!A7="","",CDTI!A7)</f>
        <v>#REF!</v>
      </c>
      <c r="B36" s="214" t="e">
        <f>IF(A36="","",IF(OR(E36=8,E36=9,E36=10),VLOOKUP(E36,EVALUACIÓN!$A$2:$G$12,7),"Esto es una INVERSIÓN, majo"))</f>
        <v>#REF!</v>
      </c>
      <c r="C36" s="214"/>
      <c r="D36" s="214"/>
      <c r="E36" s="215"/>
      <c r="F36" s="216" t="e">
        <f>IF(CDTI!D7="","",CDTI!D7)</f>
        <v>#REF!</v>
      </c>
      <c r="G36" s="216" t="e">
        <f>IF(CDTI!E7="","",CDTI!E7)</f>
        <v>#REF!</v>
      </c>
      <c r="H36" s="216" t="e">
        <f>IF(CDTI!F7="","",CDTI!F7)</f>
        <v>#REF!</v>
      </c>
      <c r="I36" s="216" t="str">
        <f>IF(CDTI!G7="","",CDTI!G7)</f>
        <v/>
      </c>
      <c r="J36" s="207" t="e">
        <f t="shared" si="16"/>
        <v>#REF!</v>
      </c>
      <c r="K36" s="192"/>
      <c r="L36" s="216"/>
      <c r="M36" s="216"/>
      <c r="N36" s="216"/>
      <c r="O36" s="216"/>
      <c r="P36" s="201">
        <f t="shared" si="17"/>
        <v>0</v>
      </c>
      <c r="Q36" s="170" t="e">
        <f t="shared" si="18"/>
        <v>#REF!</v>
      </c>
      <c r="R36" s="130" t="e">
        <f t="shared" si="19"/>
        <v>#REF!</v>
      </c>
    </row>
    <row r="37" spans="1:19" x14ac:dyDescent="0.2">
      <c r="A37" s="213" t="e">
        <f>IF(CDTI!A8="","",CDTI!A8)</f>
        <v>#REF!</v>
      </c>
      <c r="B37" s="214" t="e">
        <f>IF(A37="","",IF(OR(E37=8,E37=9,E37=10),VLOOKUP(E37,EVALUACIÓN!$A$2:$G$12,7),"Esto es una INVERSIÓN, majo"))</f>
        <v>#REF!</v>
      </c>
      <c r="C37" s="214"/>
      <c r="D37" s="214"/>
      <c r="E37" s="215"/>
      <c r="F37" s="216" t="e">
        <f>IF(CDTI!D8="","",CDTI!D8)</f>
        <v>#REF!</v>
      </c>
      <c r="G37" s="216" t="e">
        <f>IF(CDTI!E8="","",CDTI!E8)</f>
        <v>#REF!</v>
      </c>
      <c r="H37" s="216" t="e">
        <f>IF(CDTI!F8="","",CDTI!F8)</f>
        <v>#REF!</v>
      </c>
      <c r="I37" s="216" t="str">
        <f>IF(CDTI!G8="","",CDTI!G8)</f>
        <v/>
      </c>
      <c r="J37" s="207" t="e">
        <f t="shared" si="16"/>
        <v>#REF!</v>
      </c>
      <c r="K37" s="192"/>
      <c r="L37" s="216"/>
      <c r="M37" s="216"/>
      <c r="N37" s="216"/>
      <c r="O37" s="216"/>
      <c r="P37" s="201">
        <f t="shared" si="17"/>
        <v>0</v>
      </c>
      <c r="Q37" s="170" t="e">
        <f t="shared" si="18"/>
        <v>#REF!</v>
      </c>
      <c r="R37" s="130" t="e">
        <f t="shared" si="19"/>
        <v>#REF!</v>
      </c>
    </row>
    <row r="38" spans="1:19" ht="10.5" customHeight="1" x14ac:dyDescent="0.2">
      <c r="A38" s="213" t="e">
        <f>IF(CDTI!A9="","",CDTI!A9)</f>
        <v>#REF!</v>
      </c>
      <c r="B38" s="214" t="e">
        <f>IF(A38="","",IF(OR(E38=8,E38=9,E38=10),VLOOKUP(E38,EVALUACIÓN!$A$2:$G$12,7),"Esto es una INVERSIÓN, majo"))</f>
        <v>#REF!</v>
      </c>
      <c r="C38" s="214"/>
      <c r="D38" s="214"/>
      <c r="E38" s="215"/>
      <c r="F38" s="216" t="e">
        <f>IF(CDTI!D9="","",CDTI!D9)</f>
        <v>#REF!</v>
      </c>
      <c r="G38" s="216" t="e">
        <f>IF(CDTI!E9="","",CDTI!E9)</f>
        <v>#REF!</v>
      </c>
      <c r="H38" s="216" t="e">
        <f>IF(CDTI!F9="","",CDTI!F9)</f>
        <v>#REF!</v>
      </c>
      <c r="I38" s="216" t="str">
        <f>IF(CDTI!G9="","",CDTI!G9)</f>
        <v/>
      </c>
      <c r="J38" s="207" t="e">
        <f t="shared" si="16"/>
        <v>#REF!</v>
      </c>
      <c r="K38" s="192"/>
      <c r="L38" s="216"/>
      <c r="M38" s="216"/>
      <c r="N38" s="216"/>
      <c r="O38" s="216"/>
      <c r="P38" s="201">
        <f t="shared" si="17"/>
        <v>0</v>
      </c>
      <c r="Q38" s="170" t="e">
        <f t="shared" si="18"/>
        <v>#REF!</v>
      </c>
      <c r="R38" s="130" t="e">
        <f t="shared" si="19"/>
        <v>#REF!</v>
      </c>
    </row>
    <row r="39" spans="1:19" ht="10.5" customHeight="1" x14ac:dyDescent="0.2">
      <c r="A39" s="213" t="e">
        <f>IF(CDTI!A10="","",CDTI!A10)</f>
        <v>#REF!</v>
      </c>
      <c r="B39" s="214" t="e">
        <f>IF(A39="","",IF(OR(E39=8,E39=9,E39=10),VLOOKUP(E39,EVALUACIÓN!$A$2:$G$12,7),"Esto es una INVERSIÓN, majo"))</f>
        <v>#REF!</v>
      </c>
      <c r="C39" s="214"/>
      <c r="D39" s="214"/>
      <c r="E39" s="215"/>
      <c r="F39" s="216" t="e">
        <f>IF(CDTI!D10="","",CDTI!D10)</f>
        <v>#REF!</v>
      </c>
      <c r="G39" s="216" t="e">
        <f>IF(CDTI!E10="","",CDTI!E10)</f>
        <v>#REF!</v>
      </c>
      <c r="H39" s="216" t="e">
        <f>IF(CDTI!F10="","",CDTI!F10)</f>
        <v>#REF!</v>
      </c>
      <c r="I39" s="216" t="str">
        <f>IF(CDTI!G10="","",CDTI!G10)</f>
        <v/>
      </c>
      <c r="J39" s="207" t="e">
        <f t="shared" si="16"/>
        <v>#REF!</v>
      </c>
      <c r="K39" s="192"/>
      <c r="L39" s="216"/>
      <c r="M39" s="216"/>
      <c r="N39" s="216"/>
      <c r="O39" s="216"/>
      <c r="P39" s="201">
        <f t="shared" si="17"/>
        <v>0</v>
      </c>
      <c r="Q39" s="170" t="e">
        <f t="shared" si="18"/>
        <v>#REF!</v>
      </c>
      <c r="R39" s="130" t="e">
        <f t="shared" si="19"/>
        <v>#REF!</v>
      </c>
    </row>
    <row r="40" spans="1:19" ht="10.5" customHeight="1" x14ac:dyDescent="0.2">
      <c r="A40" s="213" t="e">
        <f>IF(CDTI!A11="","",CDTI!A11)</f>
        <v>#REF!</v>
      </c>
      <c r="B40" s="214" t="e">
        <f>IF(A40="","",IF(OR(E40=8,E40=9,E40=10),VLOOKUP(E40,EVALUACIÓN!$A$2:$G$12,7),"Esto es una INVERSIÓN, majo"))</f>
        <v>#REF!</v>
      </c>
      <c r="C40" s="214"/>
      <c r="D40" s="214"/>
      <c r="E40" s="215"/>
      <c r="F40" s="216" t="e">
        <f>IF(CDTI!D11="","",CDTI!D11)</f>
        <v>#REF!</v>
      </c>
      <c r="G40" s="216" t="e">
        <f>IF(CDTI!E11="","",CDTI!E11)</f>
        <v>#REF!</v>
      </c>
      <c r="H40" s="216" t="e">
        <f>IF(CDTI!F11="","",CDTI!F11)</f>
        <v>#REF!</v>
      </c>
      <c r="I40" s="216" t="str">
        <f>IF(CDTI!G11="","",CDTI!G11)</f>
        <v/>
      </c>
      <c r="J40" s="207" t="e">
        <f t="shared" si="16"/>
        <v>#REF!</v>
      </c>
      <c r="K40" s="192"/>
      <c r="L40" s="216"/>
      <c r="M40" s="216"/>
      <c r="N40" s="216"/>
      <c r="O40" s="216"/>
      <c r="P40" s="201">
        <f t="shared" si="17"/>
        <v>0</v>
      </c>
      <c r="Q40" s="170" t="e">
        <f t="shared" si="18"/>
        <v>#REF!</v>
      </c>
      <c r="R40" s="130" t="e">
        <f t="shared" si="19"/>
        <v>#REF!</v>
      </c>
    </row>
    <row r="41" spans="1:19" ht="10.5" customHeight="1" x14ac:dyDescent="0.2">
      <c r="A41" s="213" t="e">
        <f>IF(CDTI!A12="","",CDTI!A12)</f>
        <v>#REF!</v>
      </c>
      <c r="B41" s="214" t="e">
        <f>IF(A41="","",IF(OR(E41=8,E41=9,E41=10),VLOOKUP(E41,EVALUACIÓN!$A$2:$G$12,7),"Esto es una INVERSIÓN, majo"))</f>
        <v>#REF!</v>
      </c>
      <c r="C41" s="214"/>
      <c r="D41" s="214"/>
      <c r="E41" s="215"/>
      <c r="F41" s="216" t="e">
        <f>IF(CDTI!D12="","",CDTI!D12)</f>
        <v>#REF!</v>
      </c>
      <c r="G41" s="216" t="e">
        <f>IF(CDTI!E12="","",CDTI!E12)</f>
        <v>#REF!</v>
      </c>
      <c r="H41" s="216" t="e">
        <f>IF(CDTI!F12="","",CDTI!F12)</f>
        <v>#REF!</v>
      </c>
      <c r="I41" s="216" t="str">
        <f>IF(CDTI!G12="","",CDTI!G12)</f>
        <v/>
      </c>
      <c r="J41" s="207" t="e">
        <f t="shared" si="16"/>
        <v>#REF!</v>
      </c>
      <c r="K41" s="192"/>
      <c r="L41" s="216"/>
      <c r="M41" s="216"/>
      <c r="N41" s="216"/>
      <c r="O41" s="216"/>
      <c r="P41" s="201">
        <f t="shared" si="17"/>
        <v>0</v>
      </c>
      <c r="Q41" s="170" t="e">
        <f t="shared" si="18"/>
        <v>#REF!</v>
      </c>
      <c r="R41" s="130" t="e">
        <f t="shared" si="19"/>
        <v>#REF!</v>
      </c>
    </row>
    <row r="42" spans="1:19" ht="10.5" customHeight="1" x14ac:dyDescent="0.2">
      <c r="A42" s="213" t="e">
        <f>IF(CDTI!A13="","",CDTI!A13)</f>
        <v>#REF!</v>
      </c>
      <c r="B42" s="214" t="e">
        <f>IF(A42="","",IF(OR(E42=8,E42=9,E42=10),VLOOKUP(E42,EVALUACIÓN!$A$2:$G$12,7),"Esto es una INVERSIÓN, majo"))</f>
        <v>#REF!</v>
      </c>
      <c r="C42" s="214"/>
      <c r="D42" s="214"/>
      <c r="E42" s="215"/>
      <c r="F42" s="216" t="e">
        <f>IF(CDTI!D13="","",CDTI!D13)</f>
        <v>#REF!</v>
      </c>
      <c r="G42" s="216" t="e">
        <f>IF(CDTI!E13="","",CDTI!E13)</f>
        <v>#REF!</v>
      </c>
      <c r="H42" s="216" t="e">
        <f>IF(CDTI!F13="","",CDTI!F13)</f>
        <v>#REF!</v>
      </c>
      <c r="I42" s="216" t="str">
        <f>IF(CDTI!G13="","",CDTI!G13)</f>
        <v/>
      </c>
      <c r="J42" s="207" t="e">
        <f t="shared" si="16"/>
        <v>#REF!</v>
      </c>
      <c r="K42" s="192"/>
      <c r="L42" s="216"/>
      <c r="M42" s="216"/>
      <c r="N42" s="216"/>
      <c r="O42" s="216"/>
      <c r="P42" s="201">
        <f t="shared" si="17"/>
        <v>0</v>
      </c>
      <c r="Q42" s="170" t="e">
        <f t="shared" si="18"/>
        <v>#REF!</v>
      </c>
      <c r="R42" s="130" t="e">
        <f t="shared" si="19"/>
        <v>#REF!</v>
      </c>
    </row>
    <row r="43" spans="1:19" ht="10.5" customHeight="1" x14ac:dyDescent="0.2">
      <c r="A43" s="213" t="e">
        <f>IF(CDTI!A14="","",CDTI!A14)</f>
        <v>#REF!</v>
      </c>
      <c r="B43" s="214" t="e">
        <f>IF(A43="","",IF(OR(E43=8,E43=9,E43=10),VLOOKUP(E43,EVALUACIÓN!$A$2:$G$12,7),"Esto es una INVERSIÓN, majo"))</f>
        <v>#REF!</v>
      </c>
      <c r="C43" s="214"/>
      <c r="D43" s="214"/>
      <c r="E43" s="215"/>
      <c r="F43" s="216" t="e">
        <f>IF(CDTI!D14="","",CDTI!D14)</f>
        <v>#REF!</v>
      </c>
      <c r="G43" s="216" t="e">
        <f>IF(CDTI!E14="","",CDTI!E14)</f>
        <v>#REF!</v>
      </c>
      <c r="H43" s="216" t="e">
        <f>IF(CDTI!F14="","",CDTI!F14)</f>
        <v>#REF!</v>
      </c>
      <c r="I43" s="216" t="str">
        <f>IF(CDTI!G14="","",CDTI!G14)</f>
        <v/>
      </c>
      <c r="J43" s="207" t="e">
        <f t="shared" si="16"/>
        <v>#REF!</v>
      </c>
      <c r="K43" s="192"/>
      <c r="L43" s="216"/>
      <c r="M43" s="216"/>
      <c r="N43" s="216"/>
      <c r="O43" s="216"/>
      <c r="P43" s="201">
        <f t="shared" si="17"/>
        <v>0</v>
      </c>
    </row>
    <row r="44" spans="1:19" ht="10.5" customHeight="1" x14ac:dyDescent="0.2">
      <c r="A44" s="213" t="e">
        <f>IF(CDTI!A15="","",CDTI!A15)</f>
        <v>#REF!</v>
      </c>
      <c r="B44" s="214" t="e">
        <f>IF(A44="","",IF(OR(E44=8,E44=9,E44=10),VLOOKUP(E44,EVALUACIÓN!$A$2:$G$12,7),"Esto es una INVERSIÓN, majo"))</f>
        <v>#REF!</v>
      </c>
      <c r="C44" s="214"/>
      <c r="D44" s="214"/>
      <c r="E44" s="215"/>
      <c r="F44" s="216" t="e">
        <f>IF(CDTI!D15="","",CDTI!D15)</f>
        <v>#REF!</v>
      </c>
      <c r="G44" s="216" t="e">
        <f>IF(CDTI!E15="","",CDTI!E15)</f>
        <v>#REF!</v>
      </c>
      <c r="H44" s="216" t="e">
        <f>IF(CDTI!F15="","",CDTI!F15)</f>
        <v>#REF!</v>
      </c>
      <c r="I44" s="216" t="str">
        <f>IF(CDTI!G15="","",CDTI!G15)</f>
        <v/>
      </c>
      <c r="J44" s="207" t="e">
        <f t="shared" si="16"/>
        <v>#REF!</v>
      </c>
      <c r="K44" s="192"/>
      <c r="L44" s="216"/>
      <c r="M44" s="216"/>
      <c r="N44" s="216"/>
      <c r="O44" s="216"/>
      <c r="P44" s="201">
        <f t="shared" si="17"/>
        <v>0</v>
      </c>
    </row>
    <row r="45" spans="1:19" ht="10.5" customHeight="1" x14ac:dyDescent="0.2">
      <c r="A45" s="213" t="e">
        <f>IF(CDTI!A16="","",CDTI!A16)</f>
        <v>#REF!</v>
      </c>
      <c r="B45" s="214" t="e">
        <f>IF(A45="","",IF(OR(E45=8,E45=9,E45=10),VLOOKUP(E45,EVALUACIÓN!$A$2:$G$12,7),"Esto es una INVERSIÓN, majo"))</f>
        <v>#REF!</v>
      </c>
      <c r="C45" s="214"/>
      <c r="D45" s="214"/>
      <c r="E45" s="215"/>
      <c r="F45" s="216" t="e">
        <f>IF(CDTI!D16="","",CDTI!D16)</f>
        <v>#REF!</v>
      </c>
      <c r="G45" s="216" t="e">
        <f>IF(CDTI!E16="","",CDTI!E16)</f>
        <v>#REF!</v>
      </c>
      <c r="H45" s="216" t="e">
        <f>IF(CDTI!F16="","",CDTI!F16)</f>
        <v>#REF!</v>
      </c>
      <c r="I45" s="216" t="str">
        <f>IF(CDTI!G16="","",CDTI!G16)</f>
        <v/>
      </c>
      <c r="J45" s="207" t="e">
        <f t="shared" si="16"/>
        <v>#REF!</v>
      </c>
      <c r="K45" s="192"/>
      <c r="L45" s="216"/>
      <c r="M45" s="216"/>
      <c r="N45" s="216"/>
      <c r="O45" s="216"/>
      <c r="P45" s="201">
        <f t="shared" si="17"/>
        <v>0</v>
      </c>
    </row>
    <row r="46" spans="1:19" s="223" customFormat="1" ht="10.5" customHeight="1" x14ac:dyDescent="0.2">
      <c r="A46" s="217" t="s">
        <v>568</v>
      </c>
      <c r="B46" s="218" t="str">
        <f>IF(E46="","",VLOOKUP(E46,EVALUACIÓN!$A$2:$G$12,7))</f>
        <v/>
      </c>
      <c r="C46" s="218"/>
      <c r="D46" s="218"/>
      <c r="E46" s="217"/>
      <c r="F46" s="219" t="e">
        <f>SUM(F31:F45)</f>
        <v>#REF!</v>
      </c>
      <c r="G46" s="219" t="e">
        <f>SUM(G31:G45)</f>
        <v>#REF!</v>
      </c>
      <c r="H46" s="219" t="e">
        <f>SUM(H31:H45)</f>
        <v>#REF!</v>
      </c>
      <c r="I46" s="219">
        <f>SUM(I31:I45)</f>
        <v>0</v>
      </c>
      <c r="J46" s="219" t="e">
        <f>SUM(J31:J45)</f>
        <v>#REF!</v>
      </c>
      <c r="K46" s="220"/>
      <c r="L46" s="219">
        <f>SUM(L31:L45)</f>
        <v>0</v>
      </c>
      <c r="M46" s="219">
        <f>SUM(M31:M45)</f>
        <v>0</v>
      </c>
      <c r="N46" s="219">
        <f>SUM(N31:N45)</f>
        <v>0</v>
      </c>
      <c r="O46" s="219">
        <f>SUM(O31:O45)</f>
        <v>0</v>
      </c>
      <c r="P46" s="219">
        <f>SUM(P31:P45)</f>
        <v>0</v>
      </c>
      <c r="Q46" s="221" t="e">
        <f t="shared" si="18"/>
        <v>#REF!</v>
      </c>
      <c r="R46" s="222" t="e">
        <f t="shared" si="19"/>
        <v>#REF!</v>
      </c>
      <c r="S46" s="211" t="e">
        <f>IF(R46&gt;1,"Se ha pasado un poco","")</f>
        <v>#REF!</v>
      </c>
    </row>
    <row r="47" spans="1:19" x14ac:dyDescent="0.2">
      <c r="A47" s="224" t="s">
        <v>315</v>
      </c>
      <c r="B47" s="225"/>
      <c r="C47" s="225"/>
      <c r="D47" s="225"/>
      <c r="E47" s="225"/>
      <c r="F47" s="207"/>
      <c r="G47" s="207"/>
      <c r="H47" s="207"/>
      <c r="I47" s="207"/>
      <c r="J47" s="207"/>
      <c r="K47" s="192"/>
      <c r="L47" s="193"/>
      <c r="M47" s="193"/>
      <c r="N47" s="193"/>
      <c r="O47" s="193"/>
      <c r="P47" s="195"/>
      <c r="S47" s="211"/>
    </row>
    <row r="48" spans="1:19" x14ac:dyDescent="0.2">
      <c r="A48" s="226" t="s">
        <v>553</v>
      </c>
      <c r="B48" s="226" t="s">
        <v>500</v>
      </c>
      <c r="C48" s="226"/>
      <c r="D48" s="226"/>
      <c r="E48" s="127"/>
      <c r="F48" s="227">
        <f>'MANO DE OBRA'!N42</f>
        <v>0</v>
      </c>
      <c r="G48" s="227">
        <f>'MANO DE OBRA'!O42</f>
        <v>0</v>
      </c>
      <c r="H48" s="227">
        <f>'MANO DE OBRA'!P42</f>
        <v>0</v>
      </c>
      <c r="I48" s="227">
        <f>'MANO DE OBRA'!Q42</f>
        <v>0</v>
      </c>
      <c r="J48" s="207">
        <f>IF(A48="","",SUM(F48:I48))</f>
        <v>0</v>
      </c>
      <c r="K48" s="192"/>
      <c r="L48" s="216"/>
      <c r="M48" s="216"/>
      <c r="N48" s="216"/>
      <c r="O48" s="216"/>
      <c r="P48" s="201">
        <f>SUM(L48:O48)</f>
        <v>0</v>
      </c>
      <c r="Q48" s="170">
        <f>IF(J48="","",J48-P48)</f>
        <v>0</v>
      </c>
      <c r="R48" s="130" t="str">
        <f>IF(J48=0,"",P48/J48)</f>
        <v/>
      </c>
    </row>
    <row r="49" spans="1:19" x14ac:dyDescent="0.2">
      <c r="A49" s="226" t="s">
        <v>554</v>
      </c>
      <c r="B49" s="226" t="s">
        <v>550</v>
      </c>
      <c r="C49" s="226"/>
      <c r="D49" s="226"/>
      <c r="E49" s="127"/>
      <c r="F49" s="227">
        <f>'MANO DE OBRA'!N43</f>
        <v>0</v>
      </c>
      <c r="G49" s="227">
        <f>'MANO DE OBRA'!O43</f>
        <v>0</v>
      </c>
      <c r="H49" s="227">
        <f>'MANO DE OBRA'!P43</f>
        <v>0</v>
      </c>
      <c r="I49" s="227">
        <f>'MANO DE OBRA'!Q43</f>
        <v>0</v>
      </c>
      <c r="J49" s="207">
        <f>IF(A49="","",SUM(F49:I49))</f>
        <v>0</v>
      </c>
      <c r="K49" s="192"/>
      <c r="L49" s="216"/>
      <c r="M49" s="216"/>
      <c r="N49" s="216"/>
      <c r="O49" s="216"/>
      <c r="P49" s="201"/>
    </row>
    <row r="50" spans="1:19" x14ac:dyDescent="0.2">
      <c r="A50" s="226" t="s">
        <v>449</v>
      </c>
      <c r="B50" s="226" t="s">
        <v>413</v>
      </c>
      <c r="C50" s="226"/>
      <c r="D50" s="226"/>
      <c r="E50" s="127"/>
      <c r="F50" s="227">
        <f>'MANO DE OBRA'!N44</f>
        <v>0</v>
      </c>
      <c r="G50" s="227">
        <f>'MANO DE OBRA'!O44</f>
        <v>0</v>
      </c>
      <c r="H50" s="227">
        <f>'MANO DE OBRA'!P44</f>
        <v>0</v>
      </c>
      <c r="I50" s="227">
        <f>'MANO DE OBRA'!Q44</f>
        <v>0</v>
      </c>
      <c r="J50" s="207">
        <f>IF(A50="","",SUM(F50:I50))</f>
        <v>0</v>
      </c>
      <c r="K50" s="192"/>
      <c r="L50" s="216"/>
      <c r="M50" s="216"/>
      <c r="N50" s="216"/>
      <c r="O50" s="216"/>
      <c r="P50" s="201">
        <f>SUM(L50:O50)</f>
        <v>0</v>
      </c>
      <c r="Q50" s="170">
        <f>IF(J50="","",J50-P50)</f>
        <v>0</v>
      </c>
      <c r="R50" s="130" t="str">
        <f>IF(J50=0,"",P50/J50)</f>
        <v/>
      </c>
    </row>
    <row r="51" spans="1:19" x14ac:dyDescent="0.2">
      <c r="A51" s="226" t="s">
        <v>450</v>
      </c>
      <c r="B51" s="226" t="s">
        <v>413</v>
      </c>
      <c r="C51" s="226"/>
      <c r="D51" s="226"/>
      <c r="E51" s="127"/>
      <c r="F51" s="227">
        <f>'MANO DE OBRA'!N45</f>
        <v>0</v>
      </c>
      <c r="G51" s="227">
        <f>'MANO DE OBRA'!O45</f>
        <v>0</v>
      </c>
      <c r="H51" s="227">
        <f>'MANO DE OBRA'!P45</f>
        <v>0</v>
      </c>
      <c r="I51" s="227">
        <f>'MANO DE OBRA'!Q45</f>
        <v>0</v>
      </c>
      <c r="J51" s="207">
        <f>IF(A51="","",SUM(F51:I51))</f>
        <v>0</v>
      </c>
      <c r="K51" s="192"/>
      <c r="L51" s="216"/>
      <c r="M51" s="216"/>
      <c r="N51" s="216"/>
      <c r="O51" s="216"/>
      <c r="P51" s="201">
        <f>SUM(L51:O51)</f>
        <v>0</v>
      </c>
      <c r="Q51" s="170">
        <f>IF(J51="","",J51-P51)</f>
        <v>0</v>
      </c>
      <c r="R51" s="130" t="str">
        <f>IF(J51=0,"",P51/J51)</f>
        <v/>
      </c>
    </row>
    <row r="52" spans="1:19" s="223" customFormat="1" ht="10.5" customHeight="1" x14ac:dyDescent="0.2">
      <c r="A52" s="217" t="s">
        <v>318</v>
      </c>
      <c r="B52" s="218"/>
      <c r="C52" s="218"/>
      <c r="D52" s="218"/>
      <c r="E52" s="217"/>
      <c r="F52" s="219">
        <f>SUM(F48:F51)</f>
        <v>0</v>
      </c>
      <c r="G52" s="219">
        <f>SUM(G48:G51)</f>
        <v>0</v>
      </c>
      <c r="H52" s="219">
        <f>SUM(H48:H51)</f>
        <v>0</v>
      </c>
      <c r="I52" s="219">
        <f>SUM(I48:I51)</f>
        <v>0</v>
      </c>
      <c r="J52" s="219">
        <f>SUM(J48:J51)</f>
        <v>0</v>
      </c>
      <c r="K52" s="220"/>
      <c r="L52" s="219">
        <f>SUM(L48:L51)</f>
        <v>0</v>
      </c>
      <c r="M52" s="219">
        <f>SUM(M48:M51)</f>
        <v>0</v>
      </c>
      <c r="N52" s="219">
        <f>SUM(N48:N51)</f>
        <v>0</v>
      </c>
      <c r="O52" s="219">
        <f>SUM(O48:O51)</f>
        <v>0</v>
      </c>
      <c r="P52" s="221">
        <f>SUM(L52:O52)</f>
        <v>0</v>
      </c>
      <c r="Q52" s="221">
        <f>IF(J52="","",J52-P52)</f>
        <v>0</v>
      </c>
      <c r="R52" s="222" t="e">
        <f>IF(J52="","",P52/J52)</f>
        <v>#DIV/0!</v>
      </c>
      <c r="S52" s="211" t="e">
        <f>IF(R52&gt;1,"Se ha pasado un poco","")</f>
        <v>#DIV/0!</v>
      </c>
    </row>
    <row r="53" spans="1:19" x14ac:dyDescent="0.2">
      <c r="A53" s="224" t="s">
        <v>313</v>
      </c>
      <c r="B53" s="225"/>
      <c r="C53" s="225"/>
      <c r="D53" s="225"/>
      <c r="E53" s="225"/>
      <c r="F53" s="207"/>
      <c r="G53" s="207"/>
      <c r="H53" s="207"/>
      <c r="I53" s="207"/>
      <c r="J53" s="207"/>
      <c r="K53" s="192"/>
      <c r="L53" s="193"/>
      <c r="M53" s="193"/>
      <c r="N53" s="193"/>
      <c r="O53" s="193"/>
      <c r="P53" s="195"/>
      <c r="S53" s="211"/>
    </row>
    <row r="54" spans="1:19" x14ac:dyDescent="0.2">
      <c r="A54" s="213" t="str">
        <f>IF(CDTI!A18="","",CDTI!A18)</f>
        <v/>
      </c>
      <c r="B54" s="214" t="str">
        <f>IF(E54="","",VLOOKUP(E54,EVALUACIÓN!$A$2:$G$12,7))</f>
        <v/>
      </c>
      <c r="C54" s="214"/>
      <c r="D54" s="214"/>
      <c r="E54" s="215"/>
      <c r="F54" s="216" t="str">
        <f>IF(CDTI!B18="","",CDTI!B18)</f>
        <v/>
      </c>
      <c r="G54" s="216" t="str">
        <f>IF(CDTI!C18="","",CDTI!C18)</f>
        <v/>
      </c>
      <c r="H54" s="216" t="str">
        <f>IF(CDTI!D18="","",CDTI!D18)</f>
        <v/>
      </c>
      <c r="I54" s="216" t="str">
        <f>IF(CDTI!E18="","",CDTI!E18)</f>
        <v/>
      </c>
      <c r="J54" s="207" t="str">
        <f t="shared" ref="J54:J63" si="20">IF(A54="","",SUM(F54:I54))</f>
        <v/>
      </c>
      <c r="K54" s="192"/>
      <c r="L54" s="216"/>
      <c r="M54" s="216"/>
      <c r="N54" s="216"/>
      <c r="O54" s="216"/>
      <c r="P54" s="201">
        <f t="shared" ref="P54:P64" si="21">SUM(L54:O54)</f>
        <v>0</v>
      </c>
      <c r="Q54" s="170" t="str">
        <f>IF(J54="","",J54-P54)</f>
        <v/>
      </c>
      <c r="R54" s="130" t="str">
        <f>IF(J54="","",P54/J54)</f>
        <v/>
      </c>
    </row>
    <row r="55" spans="1:19" x14ac:dyDescent="0.2">
      <c r="A55" s="213" t="str">
        <f>IF(CDTI!A19="","",CDTI!A19)</f>
        <v/>
      </c>
      <c r="B55" s="214" t="str">
        <f>IF(E55="","",VLOOKUP(E55,EVALUACIÓN!$A$2:$G$12,7))</f>
        <v/>
      </c>
      <c r="C55" s="214"/>
      <c r="D55" s="214"/>
      <c r="E55" s="215"/>
      <c r="F55" s="216" t="str">
        <f>IF(CDTI!B19="","",CDTI!B19)</f>
        <v/>
      </c>
      <c r="G55" s="216" t="str">
        <f>IF(CDTI!C19="","",CDTI!C19)</f>
        <v/>
      </c>
      <c r="H55" s="216" t="str">
        <f>IF(CDTI!D19="","",CDTI!D19)</f>
        <v/>
      </c>
      <c r="I55" s="216" t="str">
        <f>IF(CDTI!E19="","",CDTI!E19)</f>
        <v/>
      </c>
      <c r="J55" s="207" t="str">
        <f t="shared" si="20"/>
        <v/>
      </c>
      <c r="K55" s="192"/>
      <c r="L55" s="216"/>
      <c r="M55" s="216"/>
      <c r="N55" s="216"/>
      <c r="O55" s="216"/>
      <c r="P55" s="201">
        <f t="shared" si="21"/>
        <v>0</v>
      </c>
      <c r="Q55" s="170" t="str">
        <f>IF(J55="","",J55-P55)</f>
        <v/>
      </c>
      <c r="R55" s="130" t="str">
        <f>IF(J55="","",P55/J55)</f>
        <v/>
      </c>
    </row>
    <row r="56" spans="1:19" x14ac:dyDescent="0.2">
      <c r="A56" s="213" t="str">
        <f>IF(CDTI!A20="","",CDTI!A20)</f>
        <v/>
      </c>
      <c r="B56" s="214" t="str">
        <f>IF(E56="","",VLOOKUP(E56,EVALUACIÓN!$A$2:$G$12,7))</f>
        <v/>
      </c>
      <c r="C56" s="214"/>
      <c r="D56" s="214"/>
      <c r="E56" s="215"/>
      <c r="F56" s="216" t="str">
        <f>IF(CDTI!B20="","",CDTI!B20)</f>
        <v/>
      </c>
      <c r="G56" s="216" t="str">
        <f>IF(CDTI!C20="","",CDTI!C20)</f>
        <v/>
      </c>
      <c r="H56" s="216" t="str">
        <f>IF(CDTI!D20="","",CDTI!D20)</f>
        <v/>
      </c>
      <c r="I56" s="216" t="str">
        <f>IF(CDTI!E20="","",CDTI!E20)</f>
        <v/>
      </c>
      <c r="J56" s="207" t="str">
        <f t="shared" si="20"/>
        <v/>
      </c>
      <c r="K56" s="192"/>
      <c r="L56" s="216"/>
      <c r="M56" s="216"/>
      <c r="N56" s="216"/>
      <c r="O56" s="216"/>
      <c r="P56" s="201">
        <f t="shared" si="21"/>
        <v>0</v>
      </c>
      <c r="Q56" s="170" t="str">
        <f>IF(J56="","",J56-P56)</f>
        <v/>
      </c>
      <c r="R56" s="130" t="str">
        <f>IF(J56="","",P56/J56)</f>
        <v/>
      </c>
    </row>
    <row r="57" spans="1:19" x14ac:dyDescent="0.2">
      <c r="A57" s="213" t="str">
        <f>IF(CDTI!A21="","",CDTI!A21)</f>
        <v/>
      </c>
      <c r="B57" s="214" t="str">
        <f>IF(E57="","",VLOOKUP(E57,EVALUACIÓN!$A$2:$G$12,7))</f>
        <v/>
      </c>
      <c r="C57" s="214"/>
      <c r="D57" s="214"/>
      <c r="E57" s="215"/>
      <c r="F57" s="216" t="str">
        <f>IF(CDTI!B21="","",CDTI!B21)</f>
        <v/>
      </c>
      <c r="G57" s="216" t="str">
        <f>IF(CDTI!C21="","",CDTI!C21)</f>
        <v/>
      </c>
      <c r="H57" s="216" t="str">
        <f>IF(CDTI!D21="","",CDTI!D21)</f>
        <v/>
      </c>
      <c r="I57" s="216" t="str">
        <f>IF(CDTI!E21="","",CDTI!E21)</f>
        <v/>
      </c>
      <c r="J57" s="207" t="str">
        <f t="shared" si="20"/>
        <v/>
      </c>
      <c r="K57" s="192"/>
      <c r="L57" s="216"/>
      <c r="M57" s="216"/>
      <c r="N57" s="216"/>
      <c r="O57" s="216"/>
      <c r="P57" s="201">
        <f t="shared" si="21"/>
        <v>0</v>
      </c>
      <c r="Q57" s="170" t="str">
        <f>IF(J57="","",J57-P57)</f>
        <v/>
      </c>
      <c r="R57" s="130" t="str">
        <f>IF(J57="","",P57/J57)</f>
        <v/>
      </c>
    </row>
    <row r="58" spans="1:19" x14ac:dyDescent="0.2">
      <c r="A58" s="213" t="str">
        <f>IF(CDTI!A22="","",CDTI!A22)</f>
        <v/>
      </c>
      <c r="B58" s="214" t="str">
        <f>IF(E58="","",VLOOKUP(E58,EVALUACIÓN!$A$2:$G$12,7))</f>
        <v/>
      </c>
      <c r="C58" s="214"/>
      <c r="D58" s="214"/>
      <c r="E58" s="215"/>
      <c r="F58" s="216" t="str">
        <f>IF(CDTI!B22="","",CDTI!B22)</f>
        <v/>
      </c>
      <c r="G58" s="216" t="str">
        <f>IF(CDTI!C22="","",CDTI!C22)</f>
        <v/>
      </c>
      <c r="H58" s="216" t="str">
        <f>IF(CDTI!D22="","",CDTI!D22)</f>
        <v/>
      </c>
      <c r="I58" s="216" t="str">
        <f>IF(CDTI!E22="","",CDTI!E22)</f>
        <v/>
      </c>
      <c r="J58" s="207" t="str">
        <f t="shared" si="20"/>
        <v/>
      </c>
      <c r="K58" s="192"/>
      <c r="L58" s="216"/>
      <c r="M58" s="216"/>
      <c r="N58" s="216"/>
      <c r="O58" s="216"/>
      <c r="P58" s="201">
        <f t="shared" si="21"/>
        <v>0</v>
      </c>
      <c r="Q58" s="170" t="str">
        <f>IF(J58="","",J58-P58)</f>
        <v/>
      </c>
      <c r="R58" s="130" t="str">
        <f>IF(J58="","",P58/J58)</f>
        <v/>
      </c>
    </row>
    <row r="59" spans="1:19" x14ac:dyDescent="0.2">
      <c r="A59" s="213" t="str">
        <f>IF(CDTI!A23="","",CDTI!A23)</f>
        <v/>
      </c>
      <c r="B59" s="214" t="str">
        <f>IF(E59="","",VLOOKUP(E59,EVALUACIÓN!$A$2:$G$12,7))</f>
        <v/>
      </c>
      <c r="C59" s="214"/>
      <c r="D59" s="214"/>
      <c r="E59" s="215"/>
      <c r="F59" s="216" t="str">
        <f>IF(CDTI!B23="","",CDTI!B23)</f>
        <v/>
      </c>
      <c r="G59" s="216" t="str">
        <f>IF(CDTI!C23="","",CDTI!C23)</f>
        <v/>
      </c>
      <c r="H59" s="216" t="str">
        <f>IF(CDTI!D23="","",CDTI!D23)</f>
        <v/>
      </c>
      <c r="I59" s="216" t="str">
        <f>IF(CDTI!E23="","",CDTI!E23)</f>
        <v/>
      </c>
      <c r="J59" s="207" t="str">
        <f t="shared" si="20"/>
        <v/>
      </c>
      <c r="K59" s="192"/>
      <c r="L59" s="216"/>
      <c r="M59" s="216"/>
      <c r="N59" s="216"/>
      <c r="O59" s="216"/>
      <c r="P59" s="201">
        <f t="shared" si="21"/>
        <v>0</v>
      </c>
    </row>
    <row r="60" spans="1:19" x14ac:dyDescent="0.2">
      <c r="A60" s="213" t="str">
        <f>IF(CDTI!A24="","",CDTI!A24)</f>
        <v/>
      </c>
      <c r="B60" s="214" t="str">
        <f>IF(E60="","",VLOOKUP(E60,EVALUACIÓN!$A$2:$G$12,7))</f>
        <v/>
      </c>
      <c r="C60" s="214"/>
      <c r="D60" s="214"/>
      <c r="E60" s="215"/>
      <c r="F60" s="216" t="str">
        <f>IF(CDTI!B24="","",CDTI!B24)</f>
        <v/>
      </c>
      <c r="G60" s="216" t="str">
        <f>IF(CDTI!C24="","",CDTI!C24)</f>
        <v/>
      </c>
      <c r="H60" s="216" t="str">
        <f>IF(CDTI!D24="","",CDTI!D24)</f>
        <v/>
      </c>
      <c r="I60" s="216" t="str">
        <f>IF(CDTI!E24="","",CDTI!E24)</f>
        <v/>
      </c>
      <c r="J60" s="207" t="str">
        <f t="shared" si="20"/>
        <v/>
      </c>
      <c r="K60" s="192"/>
      <c r="L60" s="216"/>
      <c r="M60" s="216"/>
      <c r="N60" s="216"/>
      <c r="O60" s="216"/>
      <c r="P60" s="201">
        <f t="shared" si="21"/>
        <v>0</v>
      </c>
    </row>
    <row r="61" spans="1:19" x14ac:dyDescent="0.2">
      <c r="A61" s="213" t="str">
        <f>IF(CDTI!A25="","",CDTI!A25)</f>
        <v/>
      </c>
      <c r="B61" s="214" t="str">
        <f>IF(E61="","",VLOOKUP(E61,EVALUACIÓN!$A$2:$G$12,7))</f>
        <v/>
      </c>
      <c r="C61" s="214"/>
      <c r="D61" s="214"/>
      <c r="E61" s="215"/>
      <c r="F61" s="216" t="str">
        <f>IF(CDTI!B25="","",CDTI!B25)</f>
        <v/>
      </c>
      <c r="G61" s="216" t="str">
        <f>IF(CDTI!C25="","",CDTI!C25)</f>
        <v/>
      </c>
      <c r="H61" s="216" t="str">
        <f>IF(CDTI!D25="","",CDTI!D25)</f>
        <v/>
      </c>
      <c r="I61" s="216" t="str">
        <f>IF(CDTI!E25="","",CDTI!E25)</f>
        <v/>
      </c>
      <c r="J61" s="207" t="str">
        <f t="shared" si="20"/>
        <v/>
      </c>
      <c r="K61" s="192"/>
      <c r="L61" s="216"/>
      <c r="M61" s="216"/>
      <c r="N61" s="216"/>
      <c r="O61" s="216"/>
      <c r="P61" s="201">
        <f t="shared" si="21"/>
        <v>0</v>
      </c>
    </row>
    <row r="62" spans="1:19" x14ac:dyDescent="0.2">
      <c r="A62" s="213" t="str">
        <f>IF(CDTI!A26="","",CDTI!A26)</f>
        <v/>
      </c>
      <c r="B62" s="214" t="str">
        <f>IF(E62="","",VLOOKUP(E62,EVALUACIÓN!$A$2:$G$12,7))</f>
        <v/>
      </c>
      <c r="C62" s="214"/>
      <c r="D62" s="214"/>
      <c r="E62" s="215"/>
      <c r="F62" s="216" t="str">
        <f>IF(CDTI!B26="","",CDTI!B26)</f>
        <v/>
      </c>
      <c r="G62" s="216" t="str">
        <f>IF(CDTI!C26="","",CDTI!C26)</f>
        <v/>
      </c>
      <c r="H62" s="216" t="str">
        <f>IF(CDTI!D26="","",CDTI!D26)</f>
        <v/>
      </c>
      <c r="I62" s="216" t="str">
        <f>IF(CDTI!E26="","",CDTI!E26)</f>
        <v/>
      </c>
      <c r="J62" s="207" t="str">
        <f t="shared" si="20"/>
        <v/>
      </c>
      <c r="K62" s="192"/>
      <c r="L62" s="216"/>
      <c r="M62" s="216"/>
      <c r="N62" s="216"/>
      <c r="O62" s="216"/>
      <c r="P62" s="201">
        <f t="shared" si="21"/>
        <v>0</v>
      </c>
    </row>
    <row r="63" spans="1:19" x14ac:dyDescent="0.2">
      <c r="A63" s="213" t="str">
        <f>IF(CDTI!A27="","",CDTI!A27)</f>
        <v/>
      </c>
      <c r="B63" s="214" t="str">
        <f>IF(E63="","",VLOOKUP(E63,EVALUACIÓN!$A$2:$G$12,7))</f>
        <v/>
      </c>
      <c r="C63" s="214"/>
      <c r="D63" s="214"/>
      <c r="E63" s="215"/>
      <c r="F63" s="216" t="str">
        <f>IF(CDTI!B27="","",CDTI!B27)</f>
        <v/>
      </c>
      <c r="G63" s="216" t="str">
        <f>IF(CDTI!C27="","",CDTI!C27)</f>
        <v/>
      </c>
      <c r="H63" s="216" t="str">
        <f>IF(CDTI!D27="","",CDTI!D27)</f>
        <v/>
      </c>
      <c r="I63" s="216" t="str">
        <f>IF(CDTI!E27="","",CDTI!E27)</f>
        <v/>
      </c>
      <c r="J63" s="207" t="str">
        <f t="shared" si="20"/>
        <v/>
      </c>
      <c r="K63" s="192"/>
      <c r="L63" s="216"/>
      <c r="M63" s="216"/>
      <c r="N63" s="216"/>
      <c r="O63" s="216"/>
      <c r="P63" s="201">
        <f t="shared" si="21"/>
        <v>0</v>
      </c>
    </row>
    <row r="64" spans="1:19" s="223" customFormat="1" ht="10.5" customHeight="1" x14ac:dyDescent="0.2">
      <c r="A64" s="217" t="s">
        <v>324</v>
      </c>
      <c r="B64" s="218"/>
      <c r="C64" s="218"/>
      <c r="D64" s="218"/>
      <c r="E64" s="217"/>
      <c r="F64" s="219">
        <f>SUM(F54:F63)</f>
        <v>0</v>
      </c>
      <c r="G64" s="219">
        <f>SUM(G54:G63)</f>
        <v>0</v>
      </c>
      <c r="H64" s="219">
        <f>SUM(H54:H63)</f>
        <v>0</v>
      </c>
      <c r="I64" s="219">
        <f>SUM(I54:I63)</f>
        <v>0</v>
      </c>
      <c r="J64" s="219">
        <f>SUM(J54:J63)</f>
        <v>0</v>
      </c>
      <c r="K64" s="220"/>
      <c r="L64" s="219">
        <f>SUM(L54:L63)</f>
        <v>0</v>
      </c>
      <c r="M64" s="219">
        <f>SUM(M54:M63)</f>
        <v>0</v>
      </c>
      <c r="N64" s="219">
        <f>SUM(N54:N63)</f>
        <v>0</v>
      </c>
      <c r="O64" s="219">
        <f>SUM(O54:O63)</f>
        <v>0</v>
      </c>
      <c r="P64" s="221">
        <f t="shared" si="21"/>
        <v>0</v>
      </c>
      <c r="Q64" s="228">
        <f>J64-P64</f>
        <v>0</v>
      </c>
      <c r="R64" s="222" t="e">
        <f>P64/J64</f>
        <v>#DIV/0!</v>
      </c>
      <c r="S64" s="211" t="e">
        <f>IF(R64&gt;1,"Se ha pasado un poco","")</f>
        <v>#DIV/0!</v>
      </c>
    </row>
    <row r="65" spans="1:19" x14ac:dyDescent="0.2">
      <c r="A65" s="225" t="s">
        <v>314</v>
      </c>
      <c r="B65" s="225"/>
      <c r="C65" s="225"/>
      <c r="D65" s="225"/>
      <c r="E65" s="225"/>
      <c r="F65" s="207"/>
      <c r="G65" s="207"/>
      <c r="H65" s="207"/>
      <c r="I65" s="207"/>
      <c r="J65" s="207"/>
      <c r="K65" s="192"/>
      <c r="L65" s="193"/>
      <c r="M65" s="193"/>
      <c r="N65" s="193"/>
      <c r="O65" s="193"/>
      <c r="P65" s="195"/>
      <c r="S65" s="211"/>
    </row>
    <row r="66" spans="1:19" x14ac:dyDescent="0.2">
      <c r="A66" s="213" t="e">
        <f>IF(CDTI!A29="","",CDTI!A29)</f>
        <v>#REF!</v>
      </c>
      <c r="B66" s="214" t="str">
        <f>IF(E66="","",VLOOKUP(E66,EVALUACIÓN!$A$2:$G$12,7))</f>
        <v/>
      </c>
      <c r="C66" s="214" t="e">
        <f>IF(A66="","",IF(OR(B66="Investigación",B66="Desarrollo"),VLOOKUP(D66,'SU EQ'!$A$23:$C$26,2),IF(B66="Innovación",VLOOKUP(D66,'SU EQ'!$A$23:$C$26,3),"Mal calificado")))</f>
        <v>#REF!</v>
      </c>
      <c r="D66" s="229"/>
      <c r="E66" s="215"/>
      <c r="F66" s="216" t="e">
        <f>IF(CDTI!B29="","",CDTI!B29)</f>
        <v>#REF!</v>
      </c>
      <c r="G66" s="216" t="e">
        <f>IF(CDTI!C29="","",CDTI!C29)</f>
        <v>#REF!</v>
      </c>
      <c r="H66" s="216" t="e">
        <f>IF(CDTI!D29="","",CDTI!D29)</f>
        <v>#REF!</v>
      </c>
      <c r="I66" s="216" t="e">
        <f>IF(CDTI!E29="","",CDTI!E29)</f>
        <v>#REF!</v>
      </c>
      <c r="J66" s="207" t="e">
        <f t="shared" ref="J66:J82" si="22">IF(A66="","",SUM(F66:I66))</f>
        <v>#REF!</v>
      </c>
      <c r="K66" s="192"/>
      <c r="L66" s="216"/>
      <c r="M66" s="216"/>
      <c r="N66" s="216"/>
      <c r="O66" s="216"/>
      <c r="P66" s="201">
        <f t="shared" ref="P66:P82" si="23">SUM(L66:O66)</f>
        <v>0</v>
      </c>
      <c r="Q66" s="170" t="e">
        <f t="shared" ref="Q66:Q74" si="24">IF(J66="","",J66-P66)</f>
        <v>#REF!</v>
      </c>
      <c r="R66" s="130" t="e">
        <f t="shared" ref="R66:R74" si="25">IF(J66="","",P66/J66)</f>
        <v>#REF!</v>
      </c>
    </row>
    <row r="67" spans="1:19" x14ac:dyDescent="0.2">
      <c r="A67" s="213" t="e">
        <f>IF(CDTI!A30="","",CDTI!A30)</f>
        <v>#REF!</v>
      </c>
      <c r="B67" s="214" t="str">
        <f>IF(E67="","",VLOOKUP(E67,EVALUACIÓN!$A$2:$G$12,7))</f>
        <v/>
      </c>
      <c r="C67" s="214" t="e">
        <f>IF(A67="","",IF(OR(B67="Investigación",B67="Desarrollo"),VLOOKUP(D67,'SU EQ'!$A$23:$C$26,2),IF(B67="Innovación",VLOOKUP(D67,'SU EQ'!$A$23:$C$26,3),"Mal calificado")))</f>
        <v>#REF!</v>
      </c>
      <c r="D67" s="229"/>
      <c r="E67" s="215"/>
      <c r="F67" s="216" t="e">
        <f>IF(CDTI!B30="","",CDTI!B30)</f>
        <v>#REF!</v>
      </c>
      <c r="G67" s="216" t="e">
        <f>IF(CDTI!C30="","",CDTI!C30)</f>
        <v>#REF!</v>
      </c>
      <c r="H67" s="216" t="e">
        <f>IF(CDTI!D30="","",CDTI!D30)</f>
        <v>#REF!</v>
      </c>
      <c r="I67" s="216" t="e">
        <f>IF(CDTI!E30="","",CDTI!E30)</f>
        <v>#REF!</v>
      </c>
      <c r="J67" s="207" t="e">
        <f t="shared" si="22"/>
        <v>#REF!</v>
      </c>
      <c r="K67" s="192"/>
      <c r="L67" s="216"/>
      <c r="M67" s="216"/>
      <c r="N67" s="216"/>
      <c r="O67" s="216"/>
      <c r="P67" s="201">
        <f t="shared" si="23"/>
        <v>0</v>
      </c>
      <c r="Q67" s="170" t="e">
        <f t="shared" si="24"/>
        <v>#REF!</v>
      </c>
      <c r="R67" s="130" t="e">
        <f t="shared" si="25"/>
        <v>#REF!</v>
      </c>
    </row>
    <row r="68" spans="1:19" x14ac:dyDescent="0.2">
      <c r="A68" s="213" t="e">
        <f>IF(CDTI!A31="","",CDTI!A31)</f>
        <v>#REF!</v>
      </c>
      <c r="B68" s="214" t="str">
        <f>IF(E68="","",VLOOKUP(E68,EVALUACIÓN!$A$2:$G$12,7))</f>
        <v/>
      </c>
      <c r="C68" s="214" t="e">
        <f>IF(A68="","",IF(OR(B68="Investigación",B68="Desarrollo"),VLOOKUP(D68,'SU EQ'!$A$23:$C$26,2),IF(B68="Innovación",VLOOKUP(D68,'SU EQ'!$A$23:$C$26,3),"Mal calificado")))</f>
        <v>#REF!</v>
      </c>
      <c r="D68" s="229"/>
      <c r="E68" s="215"/>
      <c r="F68" s="216" t="e">
        <f>IF(CDTI!B31="","",CDTI!B31)</f>
        <v>#REF!</v>
      </c>
      <c r="G68" s="216" t="e">
        <f>IF(CDTI!C31="","",CDTI!C31)</f>
        <v>#REF!</v>
      </c>
      <c r="H68" s="216" t="e">
        <f>IF(CDTI!D31="","",CDTI!D31)</f>
        <v>#REF!</v>
      </c>
      <c r="I68" s="216" t="e">
        <f>IF(CDTI!E31="","",CDTI!E31)</f>
        <v>#REF!</v>
      </c>
      <c r="J68" s="207" t="e">
        <f t="shared" si="22"/>
        <v>#REF!</v>
      </c>
      <c r="K68" s="192"/>
      <c r="L68" s="216"/>
      <c r="M68" s="216"/>
      <c r="N68" s="216"/>
      <c r="O68" s="216"/>
      <c r="P68" s="201">
        <f t="shared" si="23"/>
        <v>0</v>
      </c>
      <c r="Q68" s="170" t="e">
        <f t="shared" si="24"/>
        <v>#REF!</v>
      </c>
      <c r="R68" s="130" t="e">
        <f t="shared" si="25"/>
        <v>#REF!</v>
      </c>
    </row>
    <row r="69" spans="1:19" x14ac:dyDescent="0.2">
      <c r="A69" s="213" t="e">
        <f>IF(CDTI!A32="","",CDTI!A32)</f>
        <v>#REF!</v>
      </c>
      <c r="B69" s="214" t="str">
        <f>IF(E69="","",VLOOKUP(E69,EVALUACIÓN!$A$2:$G$12,7))</f>
        <v/>
      </c>
      <c r="C69" s="214" t="e">
        <f>IF(A69="","",IF(OR(B69="Investigación",B69="Desarrollo"),VLOOKUP(D69,'SU EQ'!$A$23:$C$26,2),IF(B69="Innovación",VLOOKUP(D69,'SU EQ'!$A$23:$C$26,3),"Mal calificado")))</f>
        <v>#REF!</v>
      </c>
      <c r="D69" s="229"/>
      <c r="E69" s="215"/>
      <c r="F69" s="216" t="e">
        <f>IF(CDTI!B32="","",CDTI!B32)</f>
        <v>#REF!</v>
      </c>
      <c r="G69" s="216" t="e">
        <f>IF(CDTI!C32="","",CDTI!C32)</f>
        <v>#REF!</v>
      </c>
      <c r="H69" s="216" t="e">
        <f>IF(CDTI!D32="","",CDTI!D32)</f>
        <v>#REF!</v>
      </c>
      <c r="I69" s="216" t="e">
        <f>IF(CDTI!E32="","",CDTI!E32)</f>
        <v>#REF!</v>
      </c>
      <c r="J69" s="207" t="e">
        <f t="shared" si="22"/>
        <v>#REF!</v>
      </c>
      <c r="K69" s="192"/>
      <c r="L69" s="216"/>
      <c r="M69" s="216"/>
      <c r="N69" s="216"/>
      <c r="O69" s="216"/>
      <c r="P69" s="201">
        <f t="shared" si="23"/>
        <v>0</v>
      </c>
      <c r="Q69" s="170" t="e">
        <f t="shared" si="24"/>
        <v>#REF!</v>
      </c>
      <c r="R69" s="130" t="e">
        <f t="shared" si="25"/>
        <v>#REF!</v>
      </c>
    </row>
    <row r="70" spans="1:19" x14ac:dyDescent="0.2">
      <c r="A70" s="213" t="e">
        <f>IF(CDTI!A33="","",CDTI!A33)</f>
        <v>#REF!</v>
      </c>
      <c r="B70" s="214" t="str">
        <f>IF(E70="","",VLOOKUP(E70,EVALUACIÓN!$A$2:$G$12,7))</f>
        <v/>
      </c>
      <c r="C70" s="214" t="e">
        <f>IF(A70="","",IF(OR(B70="Investigación",B70="Desarrollo"),VLOOKUP(D70,'SU EQ'!$A$23:$C$26,2),IF(B70="Innovación",VLOOKUP(D70,'SU EQ'!$A$23:$C$26,3),"Mal calificado")))</f>
        <v>#REF!</v>
      </c>
      <c r="D70" s="229"/>
      <c r="E70" s="215"/>
      <c r="F70" s="216" t="e">
        <f>IF(CDTI!B33="","",CDTI!B33)</f>
        <v>#REF!</v>
      </c>
      <c r="G70" s="216" t="e">
        <f>IF(CDTI!C33="","",CDTI!C33)</f>
        <v>#REF!</v>
      </c>
      <c r="H70" s="216" t="e">
        <f>IF(CDTI!D33="","",CDTI!D33)</f>
        <v>#REF!</v>
      </c>
      <c r="I70" s="216" t="e">
        <f>IF(CDTI!E33="","",CDTI!E33)</f>
        <v>#REF!</v>
      </c>
      <c r="J70" s="207" t="e">
        <f t="shared" si="22"/>
        <v>#REF!</v>
      </c>
      <c r="K70" s="192"/>
      <c r="L70" s="216"/>
      <c r="M70" s="216"/>
      <c r="N70" s="216"/>
      <c r="O70" s="216"/>
      <c r="P70" s="201">
        <f t="shared" si="23"/>
        <v>0</v>
      </c>
      <c r="Q70" s="170" t="e">
        <f t="shared" si="24"/>
        <v>#REF!</v>
      </c>
      <c r="R70" s="130" t="e">
        <f t="shared" si="25"/>
        <v>#REF!</v>
      </c>
    </row>
    <row r="71" spans="1:19" x14ac:dyDescent="0.2">
      <c r="A71" s="213" t="e">
        <f>IF(CDTI!A34="","",CDTI!A34)</f>
        <v>#REF!</v>
      </c>
      <c r="B71" s="214" t="str">
        <f>IF(E71="","",VLOOKUP(E71,EVALUACIÓN!$A$2:$G$12,7))</f>
        <v/>
      </c>
      <c r="C71" s="214" t="e">
        <f>IF(A71="","",IF(OR(B71="Investigación",B71="Desarrollo"),VLOOKUP(D71,'SU EQ'!$A$23:$C$26,2),IF(B71="Innovación",VLOOKUP(D71,'SU EQ'!$A$23:$C$26,3),"Mal calificado")))</f>
        <v>#REF!</v>
      </c>
      <c r="D71" s="229"/>
      <c r="E71" s="215"/>
      <c r="F71" s="216" t="e">
        <f>IF(CDTI!B34="","",CDTI!B34)</f>
        <v>#REF!</v>
      </c>
      <c r="G71" s="216" t="e">
        <f>IF(CDTI!C34="","",CDTI!C34)</f>
        <v>#REF!</v>
      </c>
      <c r="H71" s="216" t="e">
        <f>IF(CDTI!D34="","",CDTI!D34)</f>
        <v>#REF!</v>
      </c>
      <c r="I71" s="216" t="e">
        <f>IF(CDTI!E34="","",CDTI!E34)</f>
        <v>#REF!</v>
      </c>
      <c r="J71" s="207" t="e">
        <f t="shared" si="22"/>
        <v>#REF!</v>
      </c>
      <c r="K71" s="192"/>
      <c r="L71" s="216"/>
      <c r="M71" s="216"/>
      <c r="N71" s="216"/>
      <c r="O71" s="216"/>
      <c r="P71" s="201">
        <f t="shared" si="23"/>
        <v>0</v>
      </c>
      <c r="Q71" s="170" t="e">
        <f t="shared" si="24"/>
        <v>#REF!</v>
      </c>
      <c r="R71" s="130" t="e">
        <f t="shared" si="25"/>
        <v>#REF!</v>
      </c>
    </row>
    <row r="72" spans="1:19" x14ac:dyDescent="0.2">
      <c r="A72" s="213" t="e">
        <f>IF(CDTI!A35="","",CDTI!A35)</f>
        <v>#REF!</v>
      </c>
      <c r="B72" s="214" t="str">
        <f>IF(E72="","",VLOOKUP(E72,EVALUACIÓN!$A$2:$G$12,7))</f>
        <v/>
      </c>
      <c r="C72" s="214" t="e">
        <f>IF(A72="","",IF(OR(B72="Investigación",B72="Desarrollo"),VLOOKUP(D72,'SU EQ'!$A$23:$C$26,2),IF(B72="Innovación",VLOOKUP(D72,'SU EQ'!$A$23:$C$26,3),"Mal calificado")))</f>
        <v>#REF!</v>
      </c>
      <c r="D72" s="229"/>
      <c r="E72" s="215"/>
      <c r="F72" s="216" t="e">
        <f>IF(CDTI!B35="","",CDTI!B35)</f>
        <v>#REF!</v>
      </c>
      <c r="G72" s="216" t="e">
        <f>IF(CDTI!C35="","",CDTI!C35)</f>
        <v>#REF!</v>
      </c>
      <c r="H72" s="216" t="e">
        <f>IF(CDTI!D35="","",CDTI!D35)</f>
        <v>#REF!</v>
      </c>
      <c r="I72" s="216" t="e">
        <f>IF(CDTI!E35="","",CDTI!E35)</f>
        <v>#REF!</v>
      </c>
      <c r="J72" s="207" t="e">
        <f t="shared" si="22"/>
        <v>#REF!</v>
      </c>
      <c r="K72" s="192"/>
      <c r="L72" s="216"/>
      <c r="M72" s="216"/>
      <c r="N72" s="216"/>
      <c r="O72" s="216"/>
      <c r="P72" s="201">
        <f t="shared" si="23"/>
        <v>0</v>
      </c>
      <c r="Q72" s="170" t="e">
        <f t="shared" si="24"/>
        <v>#REF!</v>
      </c>
      <c r="R72" s="130" t="e">
        <f t="shared" si="25"/>
        <v>#REF!</v>
      </c>
    </row>
    <row r="73" spans="1:19" x14ac:dyDescent="0.2">
      <c r="A73" s="213" t="e">
        <f>IF(CDTI!A36="","",CDTI!A36)</f>
        <v>#REF!</v>
      </c>
      <c r="B73" s="214" t="str">
        <f>IF(E73="","",VLOOKUP(E73,EVALUACIÓN!$A$2:$G$12,7))</f>
        <v/>
      </c>
      <c r="C73" s="214" t="e">
        <f>IF(A73="","",IF(OR(B73="Investigación",B73="Desarrollo"),VLOOKUP(D73,'SU EQ'!$A$23:$C$26,2),IF(B73="Innovación",VLOOKUP(D73,'SU EQ'!$A$23:$C$26,3),"Mal calificado")))</f>
        <v>#REF!</v>
      </c>
      <c r="D73" s="229"/>
      <c r="E73" s="215"/>
      <c r="F73" s="216" t="e">
        <f>IF(CDTI!B36="","",CDTI!B36)</f>
        <v>#REF!</v>
      </c>
      <c r="G73" s="216" t="e">
        <f>IF(CDTI!C36="","",CDTI!C36)</f>
        <v>#REF!</v>
      </c>
      <c r="H73" s="216" t="e">
        <f>IF(CDTI!D36="","",CDTI!D36)</f>
        <v>#REF!</v>
      </c>
      <c r="I73" s="216" t="e">
        <f>IF(CDTI!E36="","",CDTI!E36)</f>
        <v>#REF!</v>
      </c>
      <c r="J73" s="207" t="e">
        <f t="shared" si="22"/>
        <v>#REF!</v>
      </c>
      <c r="K73" s="192"/>
      <c r="L73" s="216"/>
      <c r="M73" s="216"/>
      <c r="N73" s="216"/>
      <c r="O73" s="216"/>
      <c r="P73" s="201">
        <f t="shared" si="23"/>
        <v>0</v>
      </c>
      <c r="Q73" s="170" t="e">
        <f t="shared" si="24"/>
        <v>#REF!</v>
      </c>
      <c r="R73" s="130" t="e">
        <f t="shared" si="25"/>
        <v>#REF!</v>
      </c>
    </row>
    <row r="74" spans="1:19" x14ac:dyDescent="0.2">
      <c r="A74" s="213" t="e">
        <f>IF(CDTI!A37="","",CDTI!A37)</f>
        <v>#REF!</v>
      </c>
      <c r="B74" s="214" t="str">
        <f>IF(E74="","",VLOOKUP(E74,EVALUACIÓN!$A$2:$G$12,7))</f>
        <v/>
      </c>
      <c r="C74" s="214" t="e">
        <f>IF(A74="","",IF(OR(B74="Investigación",B74="Desarrollo"),VLOOKUP(D74,'SU EQ'!$A$23:$C$26,2),IF(B74="Innovación",VLOOKUP(D74,'SU EQ'!$A$23:$C$26,3),"Mal calificado")))</f>
        <v>#REF!</v>
      </c>
      <c r="D74" s="229"/>
      <c r="E74" s="215"/>
      <c r="F74" s="216" t="e">
        <f>IF(CDTI!B37="","",CDTI!B37)</f>
        <v>#REF!</v>
      </c>
      <c r="G74" s="216" t="e">
        <f>IF(CDTI!C37="","",CDTI!C37)</f>
        <v>#REF!</v>
      </c>
      <c r="H74" s="216" t="e">
        <f>IF(CDTI!D37="","",CDTI!D37)</f>
        <v>#REF!</v>
      </c>
      <c r="I74" s="216" t="e">
        <f>IF(CDTI!E37="","",CDTI!E37)</f>
        <v>#REF!</v>
      </c>
      <c r="J74" s="207" t="e">
        <f t="shared" si="22"/>
        <v>#REF!</v>
      </c>
      <c r="K74" s="192"/>
      <c r="L74" s="216"/>
      <c r="M74" s="216"/>
      <c r="N74" s="216"/>
      <c r="O74" s="216"/>
      <c r="P74" s="201">
        <f t="shared" si="23"/>
        <v>0</v>
      </c>
      <c r="Q74" s="170" t="e">
        <f t="shared" si="24"/>
        <v>#REF!</v>
      </c>
      <c r="R74" s="130" t="e">
        <f t="shared" si="25"/>
        <v>#REF!</v>
      </c>
    </row>
    <row r="75" spans="1:19" x14ac:dyDescent="0.2">
      <c r="A75" s="213" t="e">
        <f>IF(CDTI!A38="","",CDTI!A38)</f>
        <v>#REF!</v>
      </c>
      <c r="B75" s="214" t="str">
        <f>IF(E75="","",VLOOKUP(E75,EVALUACIÓN!$A$2:$G$12,7))</f>
        <v/>
      </c>
      <c r="C75" s="214" t="e">
        <f>IF(A75="","",IF(OR(B75="Investigación",B75="Desarrollo"),VLOOKUP(D75,'SU EQ'!$A$23:$C$26,2),IF(B75="Innovación",VLOOKUP(D75,'SU EQ'!$A$23:$C$26,3),"Mal calificado")))</f>
        <v>#REF!</v>
      </c>
      <c r="D75" s="229"/>
      <c r="E75" s="215"/>
      <c r="F75" s="216" t="e">
        <f>IF(CDTI!B38="","",CDTI!B38)</f>
        <v>#REF!</v>
      </c>
      <c r="G75" s="216" t="e">
        <f>IF(CDTI!C38="","",CDTI!C38)</f>
        <v>#REF!</v>
      </c>
      <c r="H75" s="216" t="e">
        <f>IF(CDTI!D38="","",CDTI!D38)</f>
        <v>#REF!</v>
      </c>
      <c r="I75" s="216" t="e">
        <f>IF(CDTI!E38="","",CDTI!E38)</f>
        <v>#REF!</v>
      </c>
      <c r="J75" s="207" t="e">
        <f t="shared" si="22"/>
        <v>#REF!</v>
      </c>
      <c r="K75" s="192"/>
      <c r="L75" s="216"/>
      <c r="M75" s="216"/>
      <c r="N75" s="216"/>
      <c r="O75" s="216"/>
      <c r="P75" s="201">
        <f t="shared" si="23"/>
        <v>0</v>
      </c>
    </row>
    <row r="76" spans="1:19" x14ac:dyDescent="0.2">
      <c r="A76" s="213" t="e">
        <f>IF(CDTI!A39="","",CDTI!A39)</f>
        <v>#REF!</v>
      </c>
      <c r="B76" s="214" t="str">
        <f>IF(E76="","",VLOOKUP(E76,EVALUACIÓN!$A$2:$G$12,7))</f>
        <v/>
      </c>
      <c r="C76" s="214" t="e">
        <f>IF(A76="","",IF(OR(B76="Investigación",B76="Desarrollo"),VLOOKUP(D76,'SU EQ'!$A$23:$C$26,2),IF(B76="Innovación",VLOOKUP(D76,'SU EQ'!$A$23:$C$26,3),"Mal calificado")))</f>
        <v>#REF!</v>
      </c>
      <c r="D76" s="229"/>
      <c r="E76" s="215"/>
      <c r="F76" s="216" t="e">
        <f>IF(CDTI!B39="","",CDTI!B39)</f>
        <v>#REF!</v>
      </c>
      <c r="G76" s="216" t="e">
        <f>IF(CDTI!C39="","",CDTI!C39)</f>
        <v>#REF!</v>
      </c>
      <c r="H76" s="216" t="e">
        <f>IF(CDTI!D39="","",CDTI!D39)</f>
        <v>#REF!</v>
      </c>
      <c r="I76" s="216" t="e">
        <f>IF(CDTI!E39="","",CDTI!E39)</f>
        <v>#REF!</v>
      </c>
      <c r="J76" s="207" t="e">
        <f t="shared" si="22"/>
        <v>#REF!</v>
      </c>
      <c r="K76" s="192"/>
      <c r="L76" s="216"/>
      <c r="M76" s="216"/>
      <c r="N76" s="216"/>
      <c r="O76" s="216"/>
      <c r="P76" s="201">
        <f t="shared" si="23"/>
        <v>0</v>
      </c>
    </row>
    <row r="77" spans="1:19" x14ac:dyDescent="0.2">
      <c r="A77" s="213" t="e">
        <f>IF(CDTI!A40="","",CDTI!A40)</f>
        <v>#REF!</v>
      </c>
      <c r="B77" s="214" t="str">
        <f>IF(E77="","",VLOOKUP(E77,EVALUACIÓN!$A$2:$G$12,7))</f>
        <v/>
      </c>
      <c r="C77" s="214" t="e">
        <f>IF(A77="","",IF(OR(B77="Investigación",B77="Desarrollo"),VLOOKUP(D77,'SU EQ'!$A$23:$C$26,2),IF(B77="Innovación",VLOOKUP(D77,'SU EQ'!$A$23:$C$26,3),"Mal calificado")))</f>
        <v>#REF!</v>
      </c>
      <c r="D77" s="229"/>
      <c r="E77" s="215"/>
      <c r="F77" s="216" t="e">
        <f>IF(CDTI!B40="","",CDTI!B40)</f>
        <v>#REF!</v>
      </c>
      <c r="G77" s="216" t="e">
        <f>IF(CDTI!C40="","",CDTI!C40)</f>
        <v>#REF!</v>
      </c>
      <c r="H77" s="216" t="e">
        <f>IF(CDTI!D40="","",CDTI!D40)</f>
        <v>#REF!</v>
      </c>
      <c r="I77" s="216" t="e">
        <f>IF(CDTI!E40="","",CDTI!E40)</f>
        <v>#REF!</v>
      </c>
      <c r="J77" s="207" t="e">
        <f t="shared" si="22"/>
        <v>#REF!</v>
      </c>
      <c r="K77" s="192"/>
      <c r="L77" s="216"/>
      <c r="M77" s="216"/>
      <c r="N77" s="216"/>
      <c r="O77" s="216"/>
      <c r="P77" s="201">
        <f t="shared" si="23"/>
        <v>0</v>
      </c>
    </row>
    <row r="78" spans="1:19" x14ac:dyDescent="0.2">
      <c r="A78" s="213" t="e">
        <f>IF(CDTI!A41="","",CDTI!A41)</f>
        <v>#REF!</v>
      </c>
      <c r="B78" s="214" t="str">
        <f>IF(E78="","",VLOOKUP(E78,EVALUACIÓN!$A$2:$G$12,7))</f>
        <v/>
      </c>
      <c r="C78" s="214" t="e">
        <f>IF(A78="","",IF(OR(B78="Investigación",B78="Desarrollo"),VLOOKUP(D78,'SU EQ'!$A$23:$C$26,2),IF(B78="Innovación",VLOOKUP(D78,'SU EQ'!$A$23:$C$26,3),"Mal calificado")))</f>
        <v>#REF!</v>
      </c>
      <c r="D78" s="229"/>
      <c r="E78" s="215"/>
      <c r="F78" s="216" t="e">
        <f>IF(CDTI!B41="","",CDTI!B41)</f>
        <v>#REF!</v>
      </c>
      <c r="G78" s="216" t="e">
        <f>IF(CDTI!C41="","",CDTI!C41)</f>
        <v>#REF!</v>
      </c>
      <c r="H78" s="216" t="e">
        <f>IF(CDTI!D41="","",CDTI!D41)</f>
        <v>#REF!</v>
      </c>
      <c r="I78" s="216" t="e">
        <f>IF(CDTI!E41="","",CDTI!E41)</f>
        <v>#REF!</v>
      </c>
      <c r="J78" s="207" t="e">
        <f t="shared" si="22"/>
        <v>#REF!</v>
      </c>
      <c r="K78" s="192"/>
      <c r="L78" s="216"/>
      <c r="M78" s="216"/>
      <c r="N78" s="216"/>
      <c r="O78" s="216"/>
      <c r="P78" s="201">
        <f t="shared" si="23"/>
        <v>0</v>
      </c>
    </row>
    <row r="79" spans="1:19" x14ac:dyDescent="0.2">
      <c r="A79" s="213" t="e">
        <f>IF(CDTI!A42="","",CDTI!A42)</f>
        <v>#REF!</v>
      </c>
      <c r="B79" s="214" t="str">
        <f>IF(E79="","",VLOOKUP(E79,EVALUACIÓN!$A$2:$G$12,7))</f>
        <v/>
      </c>
      <c r="C79" s="214" t="e">
        <f>IF(A79="","",IF(OR(B79="Investigación",B79="Desarrollo"),VLOOKUP(D79,'SU EQ'!$A$23:$C$26,2),IF(B79="Innovación",VLOOKUP(D79,'SU EQ'!$A$23:$C$26,3),"Mal calificado")))</f>
        <v>#REF!</v>
      </c>
      <c r="D79" s="229"/>
      <c r="E79" s="215"/>
      <c r="F79" s="216" t="e">
        <f>IF(CDTI!B42="","",CDTI!B42)</f>
        <v>#REF!</v>
      </c>
      <c r="G79" s="216" t="e">
        <f>IF(CDTI!C42="","",CDTI!C42)</f>
        <v>#REF!</v>
      </c>
      <c r="H79" s="216" t="e">
        <f>IF(CDTI!D42="","",CDTI!D42)</f>
        <v>#REF!</v>
      </c>
      <c r="I79" s="216" t="e">
        <f>IF(CDTI!E42="","",CDTI!E42)</f>
        <v>#REF!</v>
      </c>
      <c r="J79" s="207" t="e">
        <f t="shared" si="22"/>
        <v>#REF!</v>
      </c>
      <c r="K79" s="192"/>
      <c r="L79" s="216"/>
      <c r="M79" s="216"/>
      <c r="N79" s="216"/>
      <c r="O79" s="216"/>
      <c r="P79" s="201">
        <f t="shared" si="23"/>
        <v>0</v>
      </c>
    </row>
    <row r="80" spans="1:19" x14ac:dyDescent="0.2">
      <c r="A80" s="213" t="e">
        <f>IF(CDTI!A43="","",CDTI!A43)</f>
        <v>#REF!</v>
      </c>
      <c r="B80" s="214" t="str">
        <f>IF(E80="","",VLOOKUP(E80,EVALUACIÓN!$A$2:$G$12,7))</f>
        <v/>
      </c>
      <c r="C80" s="214" t="e">
        <f>IF(A80="","",IF(OR(B80="Investigación",B80="Desarrollo"),VLOOKUP(D80,'SU EQ'!$A$23:$C$26,2),IF(B80="Innovación",VLOOKUP(D80,'SU EQ'!$A$23:$C$26,3),"Mal calificado")))</f>
        <v>#REF!</v>
      </c>
      <c r="D80" s="229"/>
      <c r="E80" s="215"/>
      <c r="F80" s="216" t="e">
        <f>IF(CDTI!B43="","",CDTI!B43)</f>
        <v>#REF!</v>
      </c>
      <c r="G80" s="216" t="e">
        <f>IF(CDTI!C43="","",CDTI!C43)</f>
        <v>#REF!</v>
      </c>
      <c r="H80" s="216" t="e">
        <f>IF(CDTI!D43="","",CDTI!D43)</f>
        <v>#REF!</v>
      </c>
      <c r="I80" s="216" t="e">
        <f>IF(CDTI!E43="","",CDTI!E43)</f>
        <v>#REF!</v>
      </c>
      <c r="J80" s="207" t="e">
        <f t="shared" si="22"/>
        <v>#REF!</v>
      </c>
      <c r="K80" s="192"/>
      <c r="L80" s="216"/>
      <c r="M80" s="216"/>
      <c r="N80" s="216"/>
      <c r="O80" s="216"/>
      <c r="P80" s="201">
        <f t="shared" si="23"/>
        <v>0</v>
      </c>
    </row>
    <row r="81" spans="1:19" x14ac:dyDescent="0.2">
      <c r="A81" s="213" t="e">
        <f>IF(CDTI!A44="","",CDTI!A44)</f>
        <v>#REF!</v>
      </c>
      <c r="B81" s="214" t="str">
        <f>IF(E81="","",VLOOKUP(E81,EVALUACIÓN!$A$2:$G$12,7))</f>
        <v/>
      </c>
      <c r="C81" s="214" t="e">
        <f>IF(A81="","",IF(OR(B81="Investigación",B81="Desarrollo"),VLOOKUP(D81,'SU EQ'!$A$23:$C$26,2),IF(B81="Innovación",VLOOKUP(D81,'SU EQ'!$A$23:$C$26,3),"Mal calificado")))</f>
        <v>#REF!</v>
      </c>
      <c r="D81" s="229"/>
      <c r="E81" s="215"/>
      <c r="F81" s="216" t="e">
        <f>IF(CDTI!B44="","",CDTI!B44)</f>
        <v>#REF!</v>
      </c>
      <c r="G81" s="216" t="e">
        <f>IF(CDTI!C44="","",CDTI!C44)</f>
        <v>#REF!</v>
      </c>
      <c r="H81" s="216" t="e">
        <f>IF(CDTI!D44="","",CDTI!D44)</f>
        <v>#REF!</v>
      </c>
      <c r="I81" s="216" t="e">
        <f>IF(CDTI!E44="","",CDTI!E44)</f>
        <v>#REF!</v>
      </c>
      <c r="J81" s="207" t="e">
        <f t="shared" si="22"/>
        <v>#REF!</v>
      </c>
      <c r="K81" s="192"/>
      <c r="L81" s="216"/>
      <c r="M81" s="216"/>
      <c r="N81" s="216"/>
      <c r="O81" s="216"/>
      <c r="P81" s="201">
        <f t="shared" si="23"/>
        <v>0</v>
      </c>
    </row>
    <row r="82" spans="1:19" x14ac:dyDescent="0.2">
      <c r="A82" s="213" t="e">
        <f>IF(CDTI!A45="","",CDTI!A45)</f>
        <v>#REF!</v>
      </c>
      <c r="B82" s="214" t="str">
        <f>IF(E82="","",VLOOKUP(E82,EVALUACIÓN!$A$2:$G$12,7))</f>
        <v/>
      </c>
      <c r="C82" s="214" t="e">
        <f>IF(A82="","",IF(OR(B82="Investigación",B82="Desarrollo"),VLOOKUP(D82,'SU EQ'!$A$23:$C$26,2),IF(B82="Innovación",VLOOKUP(D82,'SU EQ'!$A$23:$C$26,3),"Mal calificado")))</f>
        <v>#REF!</v>
      </c>
      <c r="D82" s="229"/>
      <c r="E82" s="215"/>
      <c r="F82" s="216" t="e">
        <f>IF(CDTI!B45="","",CDTI!B45)</f>
        <v>#REF!</v>
      </c>
      <c r="G82" s="216" t="e">
        <f>IF(CDTI!C45="","",CDTI!C45)</f>
        <v>#REF!</v>
      </c>
      <c r="H82" s="216" t="e">
        <f>IF(CDTI!D45="","",CDTI!D45)</f>
        <v>#REF!</v>
      </c>
      <c r="I82" s="216" t="e">
        <f>IF(CDTI!E45="","",CDTI!E45)</f>
        <v>#REF!</v>
      </c>
      <c r="J82" s="207" t="e">
        <f t="shared" si="22"/>
        <v>#REF!</v>
      </c>
      <c r="K82" s="192"/>
      <c r="L82" s="216"/>
      <c r="M82" s="216"/>
      <c r="N82" s="216"/>
      <c r="O82" s="216"/>
      <c r="P82" s="201">
        <f t="shared" si="23"/>
        <v>0</v>
      </c>
    </row>
    <row r="83" spans="1:19" s="223" customFormat="1" ht="10.5" customHeight="1" x14ac:dyDescent="0.2">
      <c r="A83" s="217" t="s">
        <v>325</v>
      </c>
      <c r="B83" s="218" t="str">
        <f>IF(E83="","",VLOOKUP(E83,EVALUACIÓN!$A$2:$G$12,7))</f>
        <v/>
      </c>
      <c r="C83" s="218"/>
      <c r="D83" s="218"/>
      <c r="E83" s="217"/>
      <c r="F83" s="219" t="e">
        <f>SUM(F66:F82)</f>
        <v>#REF!</v>
      </c>
      <c r="G83" s="219" t="e">
        <f>SUM(G66:G82)</f>
        <v>#REF!</v>
      </c>
      <c r="H83" s="219" t="e">
        <f>SUM(H66:H82)</f>
        <v>#REF!</v>
      </c>
      <c r="I83" s="219" t="e">
        <f>SUM(I66:I82)</f>
        <v>#REF!</v>
      </c>
      <c r="J83" s="219" t="e">
        <f>SUM(J66:J82)</f>
        <v>#REF!</v>
      </c>
      <c r="K83" s="220"/>
      <c r="L83" s="219">
        <f>SUM(L66:L82)</f>
        <v>0</v>
      </c>
      <c r="M83" s="219">
        <f>SUM(M66:M82)</f>
        <v>0</v>
      </c>
      <c r="N83" s="219">
        <f>SUM(N66:N82)</f>
        <v>0</v>
      </c>
      <c r="O83" s="219">
        <f>SUM(O66:O82)</f>
        <v>0</v>
      </c>
      <c r="P83" s="221">
        <f>SUM(L83:O83)</f>
        <v>0</v>
      </c>
      <c r="Q83" s="228" t="e">
        <f>J83-P83</f>
        <v>#REF!</v>
      </c>
      <c r="R83" s="222" t="e">
        <f>P83/J83</f>
        <v>#REF!</v>
      </c>
      <c r="S83" s="211" t="e">
        <f>IF(R83&gt;1,"Se ha pasado un poco","")</f>
        <v>#REF!</v>
      </c>
    </row>
    <row r="84" spans="1:19" x14ac:dyDescent="0.2">
      <c r="A84" s="225" t="s">
        <v>299</v>
      </c>
      <c r="B84" s="230"/>
      <c r="C84" s="225"/>
      <c r="D84" s="231"/>
      <c r="E84" s="231"/>
      <c r="F84" s="207"/>
      <c r="G84" s="207"/>
      <c r="H84" s="207"/>
      <c r="I84" s="207"/>
      <c r="J84" s="207"/>
      <c r="K84" s="192"/>
      <c r="L84" s="193"/>
      <c r="M84" s="193"/>
      <c r="N84" s="193"/>
      <c r="O84" s="193"/>
      <c r="P84" s="195"/>
      <c r="S84" s="211"/>
    </row>
    <row r="85" spans="1:19" x14ac:dyDescent="0.2">
      <c r="A85" s="232" t="s">
        <v>326</v>
      </c>
      <c r="B85" s="232" t="s">
        <v>500</v>
      </c>
      <c r="C85" s="232"/>
      <c r="D85" s="232"/>
      <c r="E85" s="233"/>
      <c r="F85" s="227">
        <f>IF(F52=0,0,IF('OTROS COSTES'!#REF!*#REF!/('EMPRESA-DATOS GENERALES'!$G$18*'OTROS COSTES'!#REF!)&gt;PRESUPUESTO!F52*0.25,PRESUPUESTO!F52*0.25,('OTROS COSTES'!#REF!*'MANO DE OBRA'!E40/('EMPRESA-DATOS GENERALES'!$G$18*'OTROS COSTES'!#REF!)))*F48/F52)</f>
        <v>0</v>
      </c>
      <c r="G85" s="227">
        <f>IF(G52=0,0,IF('OTROS COSTES'!#REF!*#REF!/('EMPRESA-DATOS GENERALES'!$G$18*'OTROS COSTES'!#REF!)&gt;PRESUPUESTO!G52*0.25,PRESUPUESTO!G52*0.25,('OTROS COSTES'!#REF!*'MANO DE OBRA'!F40/('EMPRESA-DATOS GENERALES'!$G$18*'OTROS COSTES'!#REF!)))*G48/G52)</f>
        <v>0</v>
      </c>
      <c r="H85" s="227">
        <f>IF(H52=0,0,IF('OTROS COSTES'!#REF!*#REF!/('EMPRESA-DATOS GENERALES'!$G$18*'OTROS COSTES'!#REF!)&gt;PRESUPUESTO!H52*0.25,PRESUPUESTO!H52*0.25,('OTROS COSTES'!#REF!*'MANO DE OBRA'!G40/('EMPRESA-DATOS GENERALES'!$G$18*'OTROS COSTES'!#REF!)))*H48/H52)</f>
        <v>0</v>
      </c>
      <c r="I85" s="227">
        <f>IF(I52=0,0,IF('OTROS COSTES'!#REF!*#REF!/('EMPRESA-DATOS GENERALES'!$G$18*'OTROS COSTES'!#REF!)&gt;PRESUPUESTO!I52*0.25,PRESUPUESTO!I52*0.25,('OTROS COSTES'!#REF!*'MANO DE OBRA'!H40/('EMPRESA-DATOS GENERALES'!$G$18*'OTROS COSTES'!#REF!)))*I48/I52)</f>
        <v>0</v>
      </c>
      <c r="J85" s="227">
        <f>SUM(F85:I85)</f>
        <v>0</v>
      </c>
      <c r="K85" s="192"/>
      <c r="L85" s="216"/>
      <c r="M85" s="216"/>
      <c r="N85" s="216"/>
      <c r="O85" s="216"/>
      <c r="P85" s="201">
        <f>SUM(L85:O85)</f>
        <v>0</v>
      </c>
      <c r="Q85" s="170">
        <f>J85-P85</f>
        <v>0</v>
      </c>
      <c r="R85" s="130" t="e">
        <f>P85/J85</f>
        <v>#DIV/0!</v>
      </c>
    </row>
    <row r="86" spans="1:19" x14ac:dyDescent="0.2">
      <c r="A86" s="232" t="s">
        <v>326</v>
      </c>
      <c r="B86" s="232" t="s">
        <v>550</v>
      </c>
      <c r="C86" s="232"/>
      <c r="D86" s="232"/>
      <c r="E86" s="233"/>
      <c r="F86" s="227">
        <f>IF(F52=0,0,IF('OTROS COSTES'!#REF!*#REF!/('EMPRESA-DATOS GENERALES'!$G$18*'OTROS COSTES'!#REF!)&gt;F52*0.25,F52*0.25,('OTROS COSTES'!#REF!*'MANO DE OBRA'!E40/('EMPRESA-DATOS GENERALES'!$G$18*'OTROS COSTES'!#REF!)))*F49/F52)</f>
        <v>0</v>
      </c>
      <c r="G86" s="227">
        <f>IF(G52=0,0,IF('OTROS COSTES'!#REF!*#REF!/('EMPRESA-DATOS GENERALES'!$G$18*'OTROS COSTES'!#REF!)&gt;G52*0.25,G52*0.25,('OTROS COSTES'!#REF!*'MANO DE OBRA'!F40/('EMPRESA-DATOS GENERALES'!$G$18*'OTROS COSTES'!#REF!)))*G49/G52)</f>
        <v>0</v>
      </c>
      <c r="H86" s="227">
        <f>IF(H52=0,0,IF('OTROS COSTES'!#REF!*#REF!/('EMPRESA-DATOS GENERALES'!$G$18*'OTROS COSTES'!#REF!)&gt;H52*0.25,H52*0.25,('OTROS COSTES'!#REF!*'MANO DE OBRA'!G40/('EMPRESA-DATOS GENERALES'!$G$18*'OTROS COSTES'!#REF!)))*H49/H52)</f>
        <v>0</v>
      </c>
      <c r="I86" s="227">
        <f>IF(I52=0,0,IF('OTROS COSTES'!#REF!*#REF!/('EMPRESA-DATOS GENERALES'!$G$18*'OTROS COSTES'!#REF!)&gt;I52*0.25,I52*0.25,('OTROS COSTES'!#REF!*'MANO DE OBRA'!H40/('EMPRESA-DATOS GENERALES'!$G$18*'OTROS COSTES'!#REF!)))*I49/I52)</f>
        <v>0</v>
      </c>
      <c r="J86" s="227">
        <f>SUM(F86:I86)</f>
        <v>0</v>
      </c>
      <c r="K86" s="192"/>
      <c r="L86" s="216"/>
      <c r="M86" s="216"/>
      <c r="N86" s="216"/>
      <c r="O86" s="216"/>
      <c r="P86" s="201"/>
    </row>
    <row r="87" spans="1:19" x14ac:dyDescent="0.2">
      <c r="A87" s="232" t="s">
        <v>326</v>
      </c>
      <c r="B87" s="232" t="s">
        <v>413</v>
      </c>
      <c r="C87" s="232"/>
      <c r="D87" s="232"/>
      <c r="E87" s="233"/>
      <c r="F87" s="227">
        <f>IF(F52=0,0,IF('OTROS COSTES'!#REF!*#REF!/('EMPRESA-DATOS GENERALES'!$G$18*'OTROS COSTES'!#REF!)&gt;PRESUPUESTO!F52*0.25,PRESUPUESTO!F52*0.25,('OTROS COSTES'!#REF!*'MANO DE OBRA'!E40/('EMPRESA-DATOS GENERALES'!$G$18*'OTROS COSTES'!#REF!)))*(F50+F51)/F52)</f>
        <v>0</v>
      </c>
      <c r="G87" s="227">
        <f>IF(G52=0,0,IF('OTROS COSTES'!#REF!*#REF!/('EMPRESA-DATOS GENERALES'!$G$18*'OTROS COSTES'!#REF!)&gt;PRESUPUESTO!G52*0.25,PRESUPUESTO!G52*0.25,('OTROS COSTES'!#REF!*'MANO DE OBRA'!F40/('EMPRESA-DATOS GENERALES'!$G$18*'OTROS COSTES'!#REF!)))*(G50+G51)/G52)</f>
        <v>0</v>
      </c>
      <c r="H87" s="227">
        <f>IF(H52=0,0,IF('OTROS COSTES'!#REF!*#REF!/('EMPRESA-DATOS GENERALES'!$G$18*'OTROS COSTES'!#REF!)&gt;PRESUPUESTO!H52*0.25,PRESUPUESTO!H52*0.25,('OTROS COSTES'!#REF!*'MANO DE OBRA'!G40/('EMPRESA-DATOS GENERALES'!$G$18*'OTROS COSTES'!#REF!)))*(H50+H51)/H52)</f>
        <v>0</v>
      </c>
      <c r="I87" s="227">
        <f>IF(I52=0,0,IF('OTROS COSTES'!#REF!*#REF!/('EMPRESA-DATOS GENERALES'!$G$18*'OTROS COSTES'!#REF!)&gt;PRESUPUESTO!I52*0.25,PRESUPUESTO!I52*0.25,('OTROS COSTES'!#REF!*'MANO DE OBRA'!H40/('EMPRESA-DATOS GENERALES'!$G$18*'OTROS COSTES'!#REF!)))*(I50+I51)/I52)</f>
        <v>0</v>
      </c>
      <c r="J87" s="227">
        <f>SUM(F87:I87)</f>
        <v>0</v>
      </c>
      <c r="K87" s="192"/>
      <c r="L87" s="216"/>
      <c r="M87" s="216"/>
      <c r="N87" s="216"/>
      <c r="O87" s="216"/>
      <c r="P87" s="201">
        <f>SUM(L87:O87)</f>
        <v>0</v>
      </c>
      <c r="Q87" s="170">
        <f>J87-P87</f>
        <v>0</v>
      </c>
      <c r="R87" s="130" t="e">
        <f>P87/J87</f>
        <v>#DIV/0!</v>
      </c>
    </row>
    <row r="88" spans="1:19" x14ac:dyDescent="0.2">
      <c r="A88" s="217" t="s">
        <v>327</v>
      </c>
      <c r="B88" s="234"/>
      <c r="C88" s="234"/>
      <c r="D88" s="235"/>
      <c r="E88" s="235"/>
      <c r="F88" s="219">
        <f>SUM(F85:F87)</f>
        <v>0</v>
      </c>
      <c r="G88" s="219">
        <f>SUM(G85:G87)</f>
        <v>0</v>
      </c>
      <c r="H88" s="219">
        <f>SUM(H85:H87)</f>
        <v>0</v>
      </c>
      <c r="I88" s="219">
        <f>SUM(I85:I87)</f>
        <v>0</v>
      </c>
      <c r="J88" s="219">
        <f>SUM(J85:J87)</f>
        <v>0</v>
      </c>
      <c r="K88" s="192"/>
      <c r="L88" s="219">
        <f>SUM(L85:L87)</f>
        <v>0</v>
      </c>
      <c r="M88" s="219">
        <f>SUM(M85:M87)</f>
        <v>0</v>
      </c>
      <c r="N88" s="219">
        <f>SUM(N85:N87)</f>
        <v>0</v>
      </c>
      <c r="O88" s="219">
        <f>SUM(O85:O87)</f>
        <v>0</v>
      </c>
      <c r="P88" s="221">
        <f>SUM(L88:O88)</f>
        <v>0</v>
      </c>
      <c r="Q88" s="228">
        <f>J88-P88</f>
        <v>0</v>
      </c>
      <c r="R88" s="222" t="e">
        <f>P88/J88</f>
        <v>#DIV/0!</v>
      </c>
    </row>
    <row r="89" spans="1:19" s="127" customFormat="1" x14ac:dyDescent="0.2">
      <c r="A89" s="127" t="s">
        <v>282</v>
      </c>
      <c r="E89" s="236"/>
      <c r="F89" s="210" t="e">
        <f>F46+F52+F64+F83+F88</f>
        <v>#REF!</v>
      </c>
      <c r="G89" s="210" t="e">
        <f>G46+G52+G64+G83+G88</f>
        <v>#REF!</v>
      </c>
      <c r="H89" s="210" t="e">
        <f>H46+H52+H64+H83+H88</f>
        <v>#REF!</v>
      </c>
      <c r="I89" s="210" t="e">
        <f>I46+I52+I64+I83+I88</f>
        <v>#REF!</v>
      </c>
      <c r="J89" s="210" t="e">
        <f>J46+J52+J64+J83+J88</f>
        <v>#REF!</v>
      </c>
      <c r="K89" s="192"/>
      <c r="L89" s="237">
        <f>L46+L52+L64+L83+L88</f>
        <v>0</v>
      </c>
      <c r="M89" s="237">
        <f>M46+M52+M64+M83+M88</f>
        <v>0</v>
      </c>
      <c r="N89" s="237">
        <f>N46+N52+N64+N83+N88</f>
        <v>0</v>
      </c>
      <c r="O89" s="237">
        <f>O46+O52+O64+O83+O88</f>
        <v>0</v>
      </c>
      <c r="P89" s="237">
        <f>SUM(L89:O89)</f>
        <v>0</v>
      </c>
      <c r="Q89" s="210" t="e">
        <f>J89-P89</f>
        <v>#REF!</v>
      </c>
      <c r="R89" s="128" t="e">
        <f>P89/J89</f>
        <v>#REF!</v>
      </c>
      <c r="S89" s="211"/>
    </row>
    <row r="90" spans="1:19" x14ac:dyDescent="0.2">
      <c r="A90" s="236" t="s">
        <v>451</v>
      </c>
      <c r="B90" s="238" t="e">
        <f>$J$6+$J$11+$J$15+$J$24+$J$28-$J$3-$J$4-$J$5-$J$7-$J$8-$J$9-$J$10-$J$12-$J$13-$J$14-$J$16-$J$17-$J$18-$J$19-$J$20-$J$21-J22-J23-$J$25-$J$26-$J$27</f>
        <v>#REF!</v>
      </c>
      <c r="C90" s="210"/>
      <c r="D90" s="210"/>
      <c r="F90" s="210"/>
      <c r="K90" s="192"/>
      <c r="M90" s="227"/>
      <c r="N90" s="227"/>
      <c r="O90" s="227"/>
      <c r="P90" s="227"/>
    </row>
    <row r="91" spans="1:19" x14ac:dyDescent="0.2">
      <c r="B91" s="210"/>
      <c r="C91" s="210"/>
      <c r="D91" s="210"/>
      <c r="E91" s="239"/>
      <c r="F91" s="210"/>
      <c r="G91" s="210"/>
      <c r="H91" s="210"/>
      <c r="I91" s="210"/>
      <c r="J91" s="210"/>
      <c r="K91" s="240"/>
      <c r="L91" s="210" t="e">
        <f>IF($L$89&gt;$J$89,$J91,L$89*$K91)</f>
        <v>#REF!</v>
      </c>
      <c r="M91" s="210" t="e">
        <f>IF(SUM($L$89,M$89)&gt;$J$89,$J91-SUM($L91:L91),M$89*$K91)</f>
        <v>#REF!</v>
      </c>
      <c r="N91" s="210" t="e">
        <f>IF(($L$89+$M$89+$N$89)&gt;$J$89,$J91-SUM($L91:M91),N$89*$K91)</f>
        <v>#REF!</v>
      </c>
      <c r="O91" s="210" t="e">
        <f>IF(($L$89+$M$89+$N$89+$O$89)&gt;$J$89,$J91-SUM($L91:N91),O$89*$K91)</f>
        <v>#REF!</v>
      </c>
      <c r="P91" s="237" t="e">
        <f>SUM(L91:O91)</f>
        <v>#REF!</v>
      </c>
      <c r="Q91" s="195" t="e">
        <f>P91-J91</f>
        <v>#REF!</v>
      </c>
      <c r="R91" s="128" t="str">
        <f>IF(J91=0,"",P91/J91)</f>
        <v/>
      </c>
    </row>
    <row r="92" spans="1:19" x14ac:dyDescent="0.2">
      <c r="B92" s="210"/>
      <c r="C92" s="210"/>
      <c r="D92" s="210"/>
      <c r="E92" s="239"/>
      <c r="F92" s="210"/>
      <c r="G92" s="210"/>
      <c r="H92" s="210"/>
      <c r="I92" s="210"/>
      <c r="J92" s="210"/>
      <c r="K92" s="240"/>
      <c r="L92" s="210" t="e">
        <f>IF($L$89&gt;$J$89,$J92,L$89*$K92)</f>
        <v>#REF!</v>
      </c>
      <c r="M92" s="210" t="e">
        <f>IF(SUM($L$89,M$89)&gt;$J$89,$J92-SUM($L92:L92),M$89*$K92)</f>
        <v>#REF!</v>
      </c>
      <c r="N92" s="210" t="e">
        <f>IF(($L$89+$M$89+$N$89)&gt;$J$89,$J92-SUM($L92:M92),N$89*$K92)</f>
        <v>#REF!</v>
      </c>
      <c r="O92" s="210" t="e">
        <f>IF(($L$89+$M$89+$N$89+$O$89)&gt;$J$89,$J92-SUM($L92:N92),O$89*$K92)</f>
        <v>#REF!</v>
      </c>
      <c r="P92" s="237" t="e">
        <f>SUM(L92:O92)</f>
        <v>#REF!</v>
      </c>
      <c r="Q92" s="195" t="e">
        <f>P92-J92</f>
        <v>#REF!</v>
      </c>
      <c r="R92" s="128" t="str">
        <f>IF(J92=0,"",P92/J92)</f>
        <v/>
      </c>
    </row>
    <row r="93" spans="1:19" x14ac:dyDescent="0.2">
      <c r="K93" s="192"/>
      <c r="M93" s="227"/>
      <c r="N93" s="227"/>
      <c r="O93" s="227"/>
      <c r="P93" s="227"/>
    </row>
    <row r="94" spans="1:19" ht="33" x14ac:dyDescent="0.6">
      <c r="A94" s="241" t="e">
        <f>IF(B90&lt;0.001,"","HAS PUESTO MAL UNA ASIGNACIÓN A UN SUBPROYECTO O TIPO")</f>
        <v>#REF!</v>
      </c>
      <c r="K94" s="192"/>
      <c r="M94" s="227"/>
      <c r="N94" s="227"/>
      <c r="O94" s="227"/>
      <c r="P94" s="227"/>
    </row>
    <row r="95" spans="1:19" x14ac:dyDescent="0.2">
      <c r="K95" s="192"/>
    </row>
    <row r="96" spans="1:19" x14ac:dyDescent="0.2">
      <c r="K96" s="192"/>
    </row>
    <row r="97" spans="11:11" x14ac:dyDescent="0.2">
      <c r="K97" s="192"/>
    </row>
    <row r="98" spans="11:11" x14ac:dyDescent="0.2">
      <c r="K98" s="192"/>
    </row>
    <row r="99" spans="11:11" x14ac:dyDescent="0.2">
      <c r="K99" s="192"/>
    </row>
    <row r="100" spans="11:11" x14ac:dyDescent="0.2">
      <c r="K100" s="192"/>
    </row>
    <row r="101" spans="11:11" x14ac:dyDescent="0.2">
      <c r="K101" s="192"/>
    </row>
    <row r="102" spans="11:11" x14ac:dyDescent="0.2">
      <c r="K102" s="192"/>
    </row>
    <row r="103" spans="11:11" x14ac:dyDescent="0.2">
      <c r="K103" s="192"/>
    </row>
    <row r="104" spans="11:11" x14ac:dyDescent="0.2">
      <c r="K104" s="192"/>
    </row>
    <row r="105" spans="11:11" x14ac:dyDescent="0.2">
      <c r="K105" s="192"/>
    </row>
    <row r="106" spans="11:11" x14ac:dyDescent="0.2">
      <c r="K106" s="192"/>
    </row>
    <row r="107" spans="11:11" x14ac:dyDescent="0.2">
      <c r="K107" s="192"/>
    </row>
    <row r="108" spans="11:11" x14ac:dyDescent="0.2">
      <c r="K108" s="192"/>
    </row>
    <row r="109" spans="11:11" x14ac:dyDescent="0.2">
      <c r="K109" s="192"/>
    </row>
    <row r="110" spans="11:11" x14ac:dyDescent="0.2">
      <c r="K110" s="192"/>
    </row>
    <row r="111" spans="11:11" x14ac:dyDescent="0.2">
      <c r="K111" s="192"/>
    </row>
    <row r="112" spans="11:11" x14ac:dyDescent="0.2">
      <c r="K112" s="192"/>
    </row>
    <row r="113" spans="11:11" x14ac:dyDescent="0.2">
      <c r="K113" s="192"/>
    </row>
    <row r="114" spans="11:11" x14ac:dyDescent="0.2">
      <c r="K114" s="192"/>
    </row>
    <row r="115" spans="11:11" x14ac:dyDescent="0.2">
      <c r="K115" s="192"/>
    </row>
  </sheetData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5" orientation="landscape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S47"/>
  <sheetViews>
    <sheetView showGridLines="0" workbookViewId="0"/>
  </sheetViews>
  <sheetFormatPr baseColWidth="10" defaultColWidth="11.44140625" defaultRowHeight="10.199999999999999" x14ac:dyDescent="0.2"/>
  <cols>
    <col min="1" max="1" width="25" style="242" customWidth="1"/>
    <col min="2" max="2" width="24.33203125" style="242" customWidth="1"/>
    <col min="3" max="3" width="4.6640625" style="242" customWidth="1"/>
    <col min="4" max="4" width="6.5546875" style="242" customWidth="1"/>
    <col min="5" max="5" width="7.5546875" style="242" customWidth="1"/>
    <col min="6" max="6" width="6.44140625" style="242" customWidth="1"/>
    <col min="7" max="7" width="7.109375" style="242" customWidth="1"/>
    <col min="8" max="8" width="7" style="242" customWidth="1"/>
    <col min="9" max="9" width="8.109375" style="242" customWidth="1"/>
    <col min="10" max="10" width="5.33203125" style="170" customWidth="1"/>
    <col min="11" max="11" width="4.6640625" style="170" customWidth="1"/>
    <col min="12" max="12" width="5.33203125" style="170" customWidth="1"/>
    <col min="13" max="13" width="4.88671875" style="170" customWidth="1"/>
    <col min="14" max="14" width="10" style="170" customWidth="1"/>
    <col min="15" max="15" width="9.6640625" style="170" customWidth="1"/>
    <col min="16" max="16" width="9.33203125" style="170" customWidth="1"/>
    <col min="17" max="17" width="9" style="170" customWidth="1"/>
    <col min="18" max="18" width="9.33203125" style="170" customWidth="1"/>
    <col min="19" max="16384" width="11.44140625" style="242"/>
  </cols>
  <sheetData>
    <row r="1" spans="1:18" s="243" customFormat="1" x14ac:dyDescent="0.2">
      <c r="A1" s="243" t="s">
        <v>329</v>
      </c>
      <c r="B1" s="243" t="s">
        <v>323</v>
      </c>
      <c r="C1" s="243" t="s">
        <v>452</v>
      </c>
      <c r="D1" s="243" t="s">
        <v>322</v>
      </c>
      <c r="E1" s="243" t="s">
        <v>330</v>
      </c>
      <c r="J1" s="210" t="s">
        <v>453</v>
      </c>
      <c r="K1" s="210"/>
      <c r="L1" s="210"/>
      <c r="M1" s="210"/>
      <c r="N1" s="210" t="s">
        <v>454</v>
      </c>
      <c r="O1" s="210"/>
      <c r="P1" s="210"/>
      <c r="Q1" s="210"/>
      <c r="R1" s="210"/>
    </row>
    <row r="2" spans="1:18" s="243" customFormat="1" x14ac:dyDescent="0.2">
      <c r="C2" s="243" t="s">
        <v>455</v>
      </c>
      <c r="E2" s="243">
        <f>PRESUPUESTO!F1</f>
        <v>1900</v>
      </c>
      <c r="F2" s="243">
        <f>E2+1</f>
        <v>1901</v>
      </c>
      <c r="G2" s="243">
        <f>F2+1</f>
        <v>1902</v>
      </c>
      <c r="H2" s="243">
        <f>G2+1</f>
        <v>1903</v>
      </c>
      <c r="I2" s="243" t="s">
        <v>282</v>
      </c>
      <c r="J2" s="243">
        <f>E2</f>
        <v>1900</v>
      </c>
      <c r="K2" s="243">
        <f>F2</f>
        <v>1901</v>
      </c>
      <c r="L2" s="243">
        <f>G2</f>
        <v>1902</v>
      </c>
      <c r="M2" s="243">
        <f>H2</f>
        <v>1903</v>
      </c>
      <c r="N2" s="243">
        <f>E2</f>
        <v>1900</v>
      </c>
      <c r="O2" s="243">
        <f>F2</f>
        <v>1901</v>
      </c>
      <c r="P2" s="243">
        <f>G2</f>
        <v>1902</v>
      </c>
      <c r="Q2" s="243">
        <f>H2</f>
        <v>1903</v>
      </c>
      <c r="R2" s="210" t="s">
        <v>282</v>
      </c>
    </row>
    <row r="3" spans="1:18" x14ac:dyDescent="0.2">
      <c r="A3" s="160" t="str">
        <f>IF(CDTI!A47="","",CDTI!A47)</f>
        <v/>
      </c>
      <c r="B3" s="160" t="str">
        <f>IF(CDTI!C47="","",CDTI!C47)</f>
        <v/>
      </c>
      <c r="C3" s="173"/>
      <c r="D3" s="214" t="str">
        <f>IF(A3="","",VLOOKUP('MANO DE OBRA'!C3,EVALUACIÓN!$A$2:$G$12,7))</f>
        <v/>
      </c>
      <c r="E3" s="160" t="str">
        <f>IF(CDTI!H47="","",CDTI!H47)</f>
        <v/>
      </c>
      <c r="F3" s="160" t="str">
        <f>IF(CDTI!I47="","",CDTI!I47)</f>
        <v/>
      </c>
      <c r="G3" s="160" t="str">
        <f>IF(CDTI!J47="","",CDTI!J47)</f>
        <v/>
      </c>
      <c r="H3" s="160" t="str">
        <f>IF(CDTI!K47="","",CDTI!K47)</f>
        <v/>
      </c>
      <c r="I3" s="242" t="str">
        <f t="shared" ref="I3:I38" si="0">IF(A3="","",SUM(E3:H3))</f>
        <v/>
      </c>
      <c r="J3" s="161" t="str">
        <f>IF(CDTI!G47="","",CDTI!G47)</f>
        <v/>
      </c>
      <c r="K3" s="161" t="str">
        <f t="shared" ref="K3:M22" si="1">$J3</f>
        <v/>
      </c>
      <c r="L3" s="161" t="str">
        <f t="shared" si="1"/>
        <v/>
      </c>
      <c r="M3" s="161" t="str">
        <f t="shared" si="1"/>
        <v/>
      </c>
      <c r="N3" s="170" t="str">
        <f t="shared" ref="N3:N38" si="2">IF(E3="","",$J3*E3)</f>
        <v/>
      </c>
      <c r="O3" s="170" t="str">
        <f t="shared" ref="O3:O38" si="3">IF(F3="","",$J3*F3)</f>
        <v/>
      </c>
      <c r="P3" s="170" t="str">
        <f t="shared" ref="P3:P38" si="4">IF(G3="","",$J3*G3)</f>
        <v/>
      </c>
      <c r="Q3" s="170" t="str">
        <f t="shared" ref="Q3:Q38" si="5">IF(H3="","",$J3*H3)</f>
        <v/>
      </c>
      <c r="R3" s="170">
        <f t="shared" ref="R3:R38" si="6">SUM(N3:Q3)</f>
        <v>0</v>
      </c>
    </row>
    <row r="4" spans="1:18" x14ac:dyDescent="0.2">
      <c r="A4" s="160" t="str">
        <f>IF(CDTI!A48="","",CDTI!A48)</f>
        <v/>
      </c>
      <c r="B4" s="160" t="str">
        <f>IF(CDTI!C48="","",CDTI!C48)</f>
        <v/>
      </c>
      <c r="C4" s="173"/>
      <c r="D4" s="214" t="str">
        <f>IF(A4="","",VLOOKUP('MANO DE OBRA'!C4,EVALUACIÓN!$A$2:$G$12,7))</f>
        <v/>
      </c>
      <c r="E4" s="160" t="str">
        <f>IF(CDTI!H48="","",CDTI!H48)</f>
        <v/>
      </c>
      <c r="F4" s="160" t="str">
        <f>IF(CDTI!I48="","",CDTI!I48)</f>
        <v/>
      </c>
      <c r="G4" s="160" t="str">
        <f>IF(CDTI!J48="","",CDTI!J48)</f>
        <v/>
      </c>
      <c r="H4" s="160" t="str">
        <f>IF(CDTI!K48="","",CDTI!K48)</f>
        <v/>
      </c>
      <c r="I4" s="242" t="str">
        <f t="shared" si="0"/>
        <v/>
      </c>
      <c r="J4" s="161" t="str">
        <f>IF(CDTI!G48="","",CDTI!G48)</f>
        <v/>
      </c>
      <c r="K4" s="161" t="str">
        <f t="shared" si="1"/>
        <v/>
      </c>
      <c r="L4" s="161" t="str">
        <f t="shared" si="1"/>
        <v/>
      </c>
      <c r="M4" s="161" t="str">
        <f t="shared" si="1"/>
        <v/>
      </c>
      <c r="N4" s="170" t="str">
        <f t="shared" si="2"/>
        <v/>
      </c>
      <c r="O4" s="170" t="str">
        <f t="shared" si="3"/>
        <v/>
      </c>
      <c r="P4" s="170" t="str">
        <f t="shared" si="4"/>
        <v/>
      </c>
      <c r="Q4" s="170" t="str">
        <f t="shared" si="5"/>
        <v/>
      </c>
      <c r="R4" s="170">
        <f t="shared" si="6"/>
        <v>0</v>
      </c>
    </row>
    <row r="5" spans="1:18" x14ac:dyDescent="0.2">
      <c r="A5" s="160" t="str">
        <f>IF(CDTI!A49="","",CDTI!A49)</f>
        <v/>
      </c>
      <c r="B5" s="160" t="str">
        <f>IF(CDTI!C49="","",CDTI!C49)</f>
        <v/>
      </c>
      <c r="C5" s="173"/>
      <c r="D5" s="214" t="str">
        <f>IF(A5="","",VLOOKUP('MANO DE OBRA'!C5,EVALUACIÓN!$A$2:$G$12,7))</f>
        <v/>
      </c>
      <c r="E5" s="160" t="str">
        <f>IF(CDTI!H49="","",CDTI!H49)</f>
        <v/>
      </c>
      <c r="F5" s="160" t="str">
        <f>IF(CDTI!I49="","",CDTI!I49)</f>
        <v/>
      </c>
      <c r="G5" s="160" t="str">
        <f>IF(CDTI!J49="","",CDTI!J49)</f>
        <v/>
      </c>
      <c r="H5" s="160" t="str">
        <f>IF(CDTI!K49="","",CDTI!K49)</f>
        <v/>
      </c>
      <c r="I5" s="242" t="str">
        <f t="shared" si="0"/>
        <v/>
      </c>
      <c r="J5" s="161" t="str">
        <f>IF(CDTI!G49="","",CDTI!G49)</f>
        <v/>
      </c>
      <c r="K5" s="161" t="str">
        <f t="shared" si="1"/>
        <v/>
      </c>
      <c r="L5" s="161" t="str">
        <f t="shared" si="1"/>
        <v/>
      </c>
      <c r="M5" s="161" t="str">
        <f t="shared" si="1"/>
        <v/>
      </c>
      <c r="N5" s="170" t="str">
        <f t="shared" si="2"/>
        <v/>
      </c>
      <c r="O5" s="170" t="str">
        <f t="shared" si="3"/>
        <v/>
      </c>
      <c r="P5" s="170" t="str">
        <f t="shared" si="4"/>
        <v/>
      </c>
      <c r="Q5" s="170" t="str">
        <f t="shared" si="5"/>
        <v/>
      </c>
      <c r="R5" s="170">
        <f t="shared" si="6"/>
        <v>0</v>
      </c>
    </row>
    <row r="6" spans="1:18" x14ac:dyDescent="0.2">
      <c r="A6" s="160" t="str">
        <f>IF(CDTI!A50="","",CDTI!A50)</f>
        <v/>
      </c>
      <c r="B6" s="160" t="str">
        <f>IF(CDTI!C50="","",CDTI!C50)</f>
        <v/>
      </c>
      <c r="C6" s="173"/>
      <c r="D6" s="214" t="str">
        <f>IF(A6="","",VLOOKUP('MANO DE OBRA'!C6,EVALUACIÓN!$A$2:$G$12,7))</f>
        <v/>
      </c>
      <c r="E6" s="160" t="str">
        <f>IF(CDTI!H50="","",CDTI!H50)</f>
        <v/>
      </c>
      <c r="F6" s="160" t="str">
        <f>IF(CDTI!I50="","",CDTI!I50)</f>
        <v/>
      </c>
      <c r="G6" s="160" t="str">
        <f>IF(CDTI!J50="","",CDTI!J50)</f>
        <v/>
      </c>
      <c r="H6" s="160" t="str">
        <f>IF(CDTI!K50="","",CDTI!K50)</f>
        <v/>
      </c>
      <c r="I6" s="242" t="str">
        <f t="shared" si="0"/>
        <v/>
      </c>
      <c r="J6" s="161" t="str">
        <f>IF(CDTI!G50="","",CDTI!G50)</f>
        <v/>
      </c>
      <c r="K6" s="161" t="str">
        <f t="shared" si="1"/>
        <v/>
      </c>
      <c r="L6" s="161" t="str">
        <f t="shared" si="1"/>
        <v/>
      </c>
      <c r="M6" s="161" t="str">
        <f t="shared" si="1"/>
        <v/>
      </c>
      <c r="N6" s="170" t="str">
        <f t="shared" si="2"/>
        <v/>
      </c>
      <c r="O6" s="170" t="str">
        <f t="shared" si="3"/>
        <v/>
      </c>
      <c r="P6" s="170" t="str">
        <f t="shared" si="4"/>
        <v/>
      </c>
      <c r="Q6" s="170" t="str">
        <f t="shared" si="5"/>
        <v/>
      </c>
      <c r="R6" s="170">
        <f t="shared" si="6"/>
        <v>0</v>
      </c>
    </row>
    <row r="7" spans="1:18" x14ac:dyDescent="0.2">
      <c r="A7" s="160" t="str">
        <f>IF(CDTI!A51="","",CDTI!A51)</f>
        <v/>
      </c>
      <c r="B7" s="160" t="str">
        <f>IF(CDTI!C51="","",CDTI!C51)</f>
        <v/>
      </c>
      <c r="C7" s="173"/>
      <c r="D7" s="214" t="str">
        <f>IF(A7="","",VLOOKUP('MANO DE OBRA'!C7,EVALUACIÓN!$A$2:$G$12,7))</f>
        <v/>
      </c>
      <c r="E7" s="160" t="str">
        <f>IF(CDTI!H51="","",CDTI!H51)</f>
        <v/>
      </c>
      <c r="F7" s="160" t="str">
        <f>IF(CDTI!I51="","",CDTI!I51)</f>
        <v/>
      </c>
      <c r="G7" s="160" t="str">
        <f>IF(CDTI!J51="","",CDTI!J51)</f>
        <v/>
      </c>
      <c r="H7" s="160" t="str">
        <f>IF(CDTI!K51="","",CDTI!K51)</f>
        <v/>
      </c>
      <c r="I7" s="242" t="str">
        <f t="shared" si="0"/>
        <v/>
      </c>
      <c r="J7" s="161" t="str">
        <f>IF(CDTI!G51="","",CDTI!G51)</f>
        <v/>
      </c>
      <c r="K7" s="161" t="str">
        <f t="shared" si="1"/>
        <v/>
      </c>
      <c r="L7" s="161" t="str">
        <f t="shared" si="1"/>
        <v/>
      </c>
      <c r="M7" s="161" t="str">
        <f t="shared" si="1"/>
        <v/>
      </c>
      <c r="N7" s="170" t="str">
        <f t="shared" si="2"/>
        <v/>
      </c>
      <c r="O7" s="170" t="str">
        <f t="shared" si="3"/>
        <v/>
      </c>
      <c r="P7" s="170" t="str">
        <f t="shared" si="4"/>
        <v/>
      </c>
      <c r="Q7" s="170" t="str">
        <f t="shared" si="5"/>
        <v/>
      </c>
      <c r="R7" s="170">
        <f t="shared" si="6"/>
        <v>0</v>
      </c>
    </row>
    <row r="8" spans="1:18" x14ac:dyDescent="0.2">
      <c r="A8" s="160" t="str">
        <f>IF(CDTI!A52="","",CDTI!A52)</f>
        <v/>
      </c>
      <c r="B8" s="160" t="str">
        <f>IF(CDTI!C52="","",CDTI!C52)</f>
        <v/>
      </c>
      <c r="C8" s="173"/>
      <c r="D8" s="214" t="str">
        <f>IF(A8="","",VLOOKUP('MANO DE OBRA'!C8,EVALUACIÓN!$A$2:$G$12,7))</f>
        <v/>
      </c>
      <c r="E8" s="160" t="str">
        <f>IF(CDTI!H52="","",CDTI!H52)</f>
        <v/>
      </c>
      <c r="F8" s="160" t="str">
        <f>IF(CDTI!I52="","",CDTI!I52)</f>
        <v/>
      </c>
      <c r="G8" s="160" t="str">
        <f>IF(CDTI!J52="","",CDTI!J52)</f>
        <v/>
      </c>
      <c r="H8" s="160" t="str">
        <f>IF(CDTI!K52="","",CDTI!K52)</f>
        <v/>
      </c>
      <c r="I8" s="242" t="str">
        <f t="shared" si="0"/>
        <v/>
      </c>
      <c r="J8" s="161" t="str">
        <f>IF(CDTI!G52="","",CDTI!G52)</f>
        <v/>
      </c>
      <c r="K8" s="161" t="str">
        <f t="shared" si="1"/>
        <v/>
      </c>
      <c r="L8" s="161" t="str">
        <f t="shared" si="1"/>
        <v/>
      </c>
      <c r="M8" s="161" t="str">
        <f t="shared" si="1"/>
        <v/>
      </c>
      <c r="N8" s="170" t="str">
        <f t="shared" si="2"/>
        <v/>
      </c>
      <c r="O8" s="170" t="str">
        <f t="shared" si="3"/>
        <v/>
      </c>
      <c r="P8" s="170" t="str">
        <f t="shared" si="4"/>
        <v/>
      </c>
      <c r="Q8" s="170" t="str">
        <f t="shared" si="5"/>
        <v/>
      </c>
      <c r="R8" s="170">
        <f t="shared" si="6"/>
        <v>0</v>
      </c>
    </row>
    <row r="9" spans="1:18" x14ac:dyDescent="0.2">
      <c r="A9" s="160" t="str">
        <f>IF(CDTI!A53="","",CDTI!A53)</f>
        <v/>
      </c>
      <c r="B9" s="160" t="str">
        <f>IF(CDTI!C53="","",CDTI!C53)</f>
        <v/>
      </c>
      <c r="C9" s="173"/>
      <c r="D9" s="214" t="str">
        <f>IF(A9="","",VLOOKUP('MANO DE OBRA'!C9,EVALUACIÓN!$A$2:$G$12,7))</f>
        <v/>
      </c>
      <c r="E9" s="160" t="str">
        <f>IF(CDTI!H53="","",CDTI!H53)</f>
        <v/>
      </c>
      <c r="F9" s="160" t="str">
        <f>IF(CDTI!I53="","",CDTI!I53)</f>
        <v/>
      </c>
      <c r="G9" s="160" t="str">
        <f>IF(CDTI!J53="","",CDTI!J53)</f>
        <v/>
      </c>
      <c r="H9" s="160" t="str">
        <f>IF(CDTI!K53="","",CDTI!K53)</f>
        <v/>
      </c>
      <c r="I9" s="242" t="str">
        <f t="shared" si="0"/>
        <v/>
      </c>
      <c r="J9" s="161" t="str">
        <f>IF(CDTI!G53="","",CDTI!G53)</f>
        <v/>
      </c>
      <c r="K9" s="161" t="str">
        <f t="shared" si="1"/>
        <v/>
      </c>
      <c r="L9" s="161" t="str">
        <f t="shared" si="1"/>
        <v/>
      </c>
      <c r="M9" s="161" t="str">
        <f t="shared" si="1"/>
        <v/>
      </c>
      <c r="N9" s="170" t="str">
        <f t="shared" si="2"/>
        <v/>
      </c>
      <c r="O9" s="170" t="str">
        <f t="shared" si="3"/>
        <v/>
      </c>
      <c r="P9" s="170" t="str">
        <f t="shared" si="4"/>
        <v/>
      </c>
      <c r="Q9" s="170" t="str">
        <f t="shared" si="5"/>
        <v/>
      </c>
      <c r="R9" s="170">
        <f t="shared" si="6"/>
        <v>0</v>
      </c>
    </row>
    <row r="10" spans="1:18" x14ac:dyDescent="0.2">
      <c r="A10" s="160" t="str">
        <f>IF(CDTI!A54="","",CDTI!A54)</f>
        <v/>
      </c>
      <c r="B10" s="160" t="str">
        <f>IF(CDTI!C54="","",CDTI!C54)</f>
        <v/>
      </c>
      <c r="C10" s="173"/>
      <c r="D10" s="214" t="str">
        <f>IF(A10="","",VLOOKUP('MANO DE OBRA'!C10,EVALUACIÓN!$A$2:$G$12,7))</f>
        <v/>
      </c>
      <c r="E10" s="160" t="str">
        <f>IF(CDTI!H54="","",CDTI!H54)</f>
        <v/>
      </c>
      <c r="F10" s="160" t="str">
        <f>IF(CDTI!I54="","",CDTI!I54)</f>
        <v/>
      </c>
      <c r="G10" s="160" t="str">
        <f>IF(CDTI!J54="","",CDTI!J54)</f>
        <v/>
      </c>
      <c r="H10" s="160" t="str">
        <f>IF(CDTI!K54="","",CDTI!K54)</f>
        <v/>
      </c>
      <c r="I10" s="242" t="str">
        <f t="shared" si="0"/>
        <v/>
      </c>
      <c r="J10" s="161" t="str">
        <f>IF(CDTI!G54="","",CDTI!G54)</f>
        <v/>
      </c>
      <c r="K10" s="161" t="str">
        <f t="shared" si="1"/>
        <v/>
      </c>
      <c r="L10" s="161" t="str">
        <f t="shared" si="1"/>
        <v/>
      </c>
      <c r="M10" s="161" t="str">
        <f t="shared" si="1"/>
        <v/>
      </c>
      <c r="N10" s="170" t="str">
        <f t="shared" si="2"/>
        <v/>
      </c>
      <c r="O10" s="170" t="str">
        <f t="shared" si="3"/>
        <v/>
      </c>
      <c r="P10" s="170" t="str">
        <f t="shared" si="4"/>
        <v/>
      </c>
      <c r="Q10" s="170" t="str">
        <f t="shared" si="5"/>
        <v/>
      </c>
      <c r="R10" s="170">
        <f t="shared" si="6"/>
        <v>0</v>
      </c>
    </row>
    <row r="11" spans="1:18" x14ac:dyDescent="0.2">
      <c r="A11" s="160" t="str">
        <f>IF(CDTI!A55="","",CDTI!A55)</f>
        <v/>
      </c>
      <c r="B11" s="160" t="str">
        <f>IF(CDTI!C55="","",CDTI!C55)</f>
        <v/>
      </c>
      <c r="C11" s="173"/>
      <c r="D11" s="214" t="str">
        <f>IF(A11="","",VLOOKUP('MANO DE OBRA'!C11,EVALUACIÓN!$A$2:$G$12,7))</f>
        <v/>
      </c>
      <c r="E11" s="160" t="str">
        <f>IF(CDTI!H55="","",CDTI!H55)</f>
        <v/>
      </c>
      <c r="F11" s="160" t="str">
        <f>IF(CDTI!I55="","",CDTI!I55)</f>
        <v/>
      </c>
      <c r="G11" s="160" t="str">
        <f>IF(CDTI!J55="","",CDTI!J55)</f>
        <v/>
      </c>
      <c r="H11" s="160" t="str">
        <f>IF(CDTI!K55="","",CDTI!K55)</f>
        <v/>
      </c>
      <c r="I11" s="242" t="str">
        <f t="shared" si="0"/>
        <v/>
      </c>
      <c r="J11" s="161" t="str">
        <f>IF(CDTI!G55="","",CDTI!G55)</f>
        <v/>
      </c>
      <c r="K11" s="161" t="str">
        <f t="shared" si="1"/>
        <v/>
      </c>
      <c r="L11" s="161" t="str">
        <f t="shared" si="1"/>
        <v/>
      </c>
      <c r="M11" s="161" t="str">
        <f t="shared" si="1"/>
        <v/>
      </c>
      <c r="N11" s="170" t="str">
        <f t="shared" si="2"/>
        <v/>
      </c>
      <c r="O11" s="170" t="str">
        <f t="shared" si="3"/>
        <v/>
      </c>
      <c r="P11" s="170" t="str">
        <f t="shared" si="4"/>
        <v/>
      </c>
      <c r="Q11" s="170" t="str">
        <f t="shared" si="5"/>
        <v/>
      </c>
      <c r="R11" s="170">
        <f t="shared" si="6"/>
        <v>0</v>
      </c>
    </row>
    <row r="12" spans="1:18" x14ac:dyDescent="0.2">
      <c r="A12" s="160" t="str">
        <f>IF(CDTI!A56="","",CDTI!A56)</f>
        <v/>
      </c>
      <c r="B12" s="160" t="str">
        <f>IF(CDTI!C56="","",CDTI!C56)</f>
        <v/>
      </c>
      <c r="C12" s="173"/>
      <c r="D12" s="214" t="str">
        <f>IF(A12="","",VLOOKUP('MANO DE OBRA'!C12,EVALUACIÓN!$A$2:$G$12,7))</f>
        <v/>
      </c>
      <c r="E12" s="160" t="str">
        <f>IF(CDTI!H56="","",CDTI!H56)</f>
        <v/>
      </c>
      <c r="F12" s="160" t="str">
        <f>IF(CDTI!I56="","",CDTI!I56)</f>
        <v/>
      </c>
      <c r="G12" s="160" t="str">
        <f>IF(CDTI!J56="","",CDTI!J56)</f>
        <v/>
      </c>
      <c r="H12" s="160" t="str">
        <f>IF(CDTI!K56="","",CDTI!K56)</f>
        <v/>
      </c>
      <c r="I12" s="242" t="str">
        <f t="shared" si="0"/>
        <v/>
      </c>
      <c r="J12" s="161" t="str">
        <f>IF(CDTI!G56="","",CDTI!G56)</f>
        <v/>
      </c>
      <c r="K12" s="161" t="str">
        <f t="shared" si="1"/>
        <v/>
      </c>
      <c r="L12" s="161" t="str">
        <f t="shared" si="1"/>
        <v/>
      </c>
      <c r="M12" s="161" t="str">
        <f t="shared" si="1"/>
        <v/>
      </c>
      <c r="N12" s="170" t="str">
        <f t="shared" si="2"/>
        <v/>
      </c>
      <c r="O12" s="170" t="str">
        <f t="shared" si="3"/>
        <v/>
      </c>
      <c r="P12" s="170" t="str">
        <f t="shared" si="4"/>
        <v/>
      </c>
      <c r="Q12" s="170" t="str">
        <f t="shared" si="5"/>
        <v/>
      </c>
      <c r="R12" s="170">
        <f t="shared" si="6"/>
        <v>0</v>
      </c>
    </row>
    <row r="13" spans="1:18" x14ac:dyDescent="0.2">
      <c r="A13" s="160" t="str">
        <f>IF(CDTI!A57="","",CDTI!A57)</f>
        <v/>
      </c>
      <c r="B13" s="160" t="str">
        <f>IF(CDTI!C57="","",CDTI!C57)</f>
        <v/>
      </c>
      <c r="C13" s="173"/>
      <c r="D13" s="214" t="str">
        <f>IF(A13="","",VLOOKUP('MANO DE OBRA'!C13,EVALUACIÓN!$A$2:$G$12,7))</f>
        <v/>
      </c>
      <c r="E13" s="160" t="str">
        <f>IF(CDTI!H57="","",CDTI!H57)</f>
        <v/>
      </c>
      <c r="F13" s="160" t="str">
        <f>IF(CDTI!I57="","",CDTI!I57)</f>
        <v/>
      </c>
      <c r="G13" s="160" t="str">
        <f>IF(CDTI!J57="","",CDTI!J57)</f>
        <v/>
      </c>
      <c r="H13" s="160" t="str">
        <f>IF(CDTI!K57="","",CDTI!K57)</f>
        <v/>
      </c>
      <c r="I13" s="242" t="str">
        <f t="shared" si="0"/>
        <v/>
      </c>
      <c r="J13" s="161" t="str">
        <f>IF(CDTI!G57="","",CDTI!G57)</f>
        <v/>
      </c>
      <c r="K13" s="161" t="str">
        <f t="shared" si="1"/>
        <v/>
      </c>
      <c r="L13" s="161" t="str">
        <f t="shared" si="1"/>
        <v/>
      </c>
      <c r="M13" s="161" t="str">
        <f t="shared" si="1"/>
        <v/>
      </c>
      <c r="N13" s="170" t="str">
        <f t="shared" si="2"/>
        <v/>
      </c>
      <c r="O13" s="170" t="str">
        <f t="shared" si="3"/>
        <v/>
      </c>
      <c r="P13" s="170" t="str">
        <f t="shared" si="4"/>
        <v/>
      </c>
      <c r="Q13" s="170" t="str">
        <f t="shared" si="5"/>
        <v/>
      </c>
      <c r="R13" s="170">
        <f t="shared" si="6"/>
        <v>0</v>
      </c>
    </row>
    <row r="14" spans="1:18" x14ac:dyDescent="0.2">
      <c r="A14" s="160" t="str">
        <f>IF(CDTI!A58="","",CDTI!A58)</f>
        <v/>
      </c>
      <c r="B14" s="160" t="str">
        <f>IF(CDTI!C58="","",CDTI!C58)</f>
        <v/>
      </c>
      <c r="C14" s="173"/>
      <c r="D14" s="214" t="str">
        <f>IF(A14="","",VLOOKUP('MANO DE OBRA'!C14,EVALUACIÓN!$A$2:$G$12,7))</f>
        <v/>
      </c>
      <c r="E14" s="160" t="str">
        <f>IF(CDTI!H58="","",CDTI!H58)</f>
        <v/>
      </c>
      <c r="F14" s="160" t="str">
        <f>IF(CDTI!I58="","",CDTI!I58)</f>
        <v/>
      </c>
      <c r="G14" s="160" t="str">
        <f>IF(CDTI!J58="","",CDTI!J58)</f>
        <v/>
      </c>
      <c r="H14" s="160" t="str">
        <f>IF(CDTI!K58="","",CDTI!K58)</f>
        <v/>
      </c>
      <c r="I14" s="242" t="str">
        <f t="shared" si="0"/>
        <v/>
      </c>
      <c r="J14" s="161" t="str">
        <f>IF(CDTI!G58="","",CDTI!G58)</f>
        <v/>
      </c>
      <c r="K14" s="161" t="str">
        <f t="shared" si="1"/>
        <v/>
      </c>
      <c r="L14" s="161" t="str">
        <f t="shared" si="1"/>
        <v/>
      </c>
      <c r="M14" s="161" t="str">
        <f t="shared" si="1"/>
        <v/>
      </c>
      <c r="N14" s="170" t="str">
        <f t="shared" si="2"/>
        <v/>
      </c>
      <c r="O14" s="170" t="str">
        <f t="shared" si="3"/>
        <v/>
      </c>
      <c r="P14" s="170" t="str">
        <f t="shared" si="4"/>
        <v/>
      </c>
      <c r="Q14" s="170" t="str">
        <f t="shared" si="5"/>
        <v/>
      </c>
      <c r="R14" s="170">
        <f t="shared" si="6"/>
        <v>0</v>
      </c>
    </row>
    <row r="15" spans="1:18" x14ac:dyDescent="0.2">
      <c r="A15" s="160" t="str">
        <f>IF(CDTI!A59="","",CDTI!A59)</f>
        <v/>
      </c>
      <c r="B15" s="160" t="str">
        <f>IF(CDTI!C59="","",CDTI!C59)</f>
        <v/>
      </c>
      <c r="C15" s="173"/>
      <c r="D15" s="214" t="str">
        <f>IF(A15="","",VLOOKUP('MANO DE OBRA'!C15,EVALUACIÓN!$A$2:$G$12,7))</f>
        <v/>
      </c>
      <c r="E15" s="160" t="str">
        <f>IF(CDTI!H59="","",CDTI!H59)</f>
        <v/>
      </c>
      <c r="F15" s="160" t="str">
        <f>IF(CDTI!I59="","",CDTI!I59)</f>
        <v/>
      </c>
      <c r="G15" s="160" t="str">
        <f>IF(CDTI!J59="","",CDTI!J59)</f>
        <v/>
      </c>
      <c r="H15" s="160" t="str">
        <f>IF(CDTI!K59="","",CDTI!K59)</f>
        <v/>
      </c>
      <c r="I15" s="242" t="str">
        <f t="shared" si="0"/>
        <v/>
      </c>
      <c r="J15" s="161" t="str">
        <f>IF(CDTI!G59="","",CDTI!G59)</f>
        <v/>
      </c>
      <c r="K15" s="161" t="str">
        <f t="shared" si="1"/>
        <v/>
      </c>
      <c r="L15" s="161" t="str">
        <f t="shared" si="1"/>
        <v/>
      </c>
      <c r="M15" s="161" t="str">
        <f t="shared" si="1"/>
        <v/>
      </c>
      <c r="N15" s="170" t="str">
        <f t="shared" si="2"/>
        <v/>
      </c>
      <c r="O15" s="170" t="str">
        <f t="shared" si="3"/>
        <v/>
      </c>
      <c r="P15" s="170" t="str">
        <f t="shared" si="4"/>
        <v/>
      </c>
      <c r="Q15" s="170" t="str">
        <f t="shared" si="5"/>
        <v/>
      </c>
      <c r="R15" s="170">
        <f t="shared" si="6"/>
        <v>0</v>
      </c>
    </row>
    <row r="16" spans="1:18" x14ac:dyDescent="0.2">
      <c r="A16" s="160" t="str">
        <f>IF(CDTI!A60="","",CDTI!A60)</f>
        <v/>
      </c>
      <c r="B16" s="160" t="str">
        <f>IF(CDTI!C60="","",CDTI!C60)</f>
        <v/>
      </c>
      <c r="C16" s="173"/>
      <c r="D16" s="214" t="str">
        <f>IF(A16="","",VLOOKUP('MANO DE OBRA'!C16,EVALUACIÓN!$A$2:$G$12,7))</f>
        <v/>
      </c>
      <c r="E16" s="160" t="str">
        <f>IF(CDTI!H60="","",CDTI!H60)</f>
        <v/>
      </c>
      <c r="F16" s="160" t="str">
        <f>IF(CDTI!I60="","",CDTI!I60)</f>
        <v/>
      </c>
      <c r="G16" s="160" t="str">
        <f>IF(CDTI!J60="","",CDTI!J60)</f>
        <v/>
      </c>
      <c r="H16" s="160" t="str">
        <f>IF(CDTI!K60="","",CDTI!K60)</f>
        <v/>
      </c>
      <c r="I16" s="242" t="str">
        <f t="shared" si="0"/>
        <v/>
      </c>
      <c r="J16" s="161" t="str">
        <f>IF(CDTI!G60="","",CDTI!G60)</f>
        <v/>
      </c>
      <c r="K16" s="161" t="str">
        <f t="shared" si="1"/>
        <v/>
      </c>
      <c r="L16" s="161" t="str">
        <f t="shared" si="1"/>
        <v/>
      </c>
      <c r="M16" s="161" t="str">
        <f t="shared" si="1"/>
        <v/>
      </c>
      <c r="N16" s="170" t="str">
        <f t="shared" si="2"/>
        <v/>
      </c>
      <c r="O16" s="170" t="str">
        <f t="shared" si="3"/>
        <v/>
      </c>
      <c r="P16" s="170" t="str">
        <f t="shared" si="4"/>
        <v/>
      </c>
      <c r="Q16" s="170" t="str">
        <f t="shared" si="5"/>
        <v/>
      </c>
      <c r="R16" s="170">
        <f t="shared" si="6"/>
        <v>0</v>
      </c>
    </row>
    <row r="17" spans="1:18" x14ac:dyDescent="0.2">
      <c r="A17" s="160" t="str">
        <f>IF(CDTI!A61="","",CDTI!A61)</f>
        <v/>
      </c>
      <c r="B17" s="160" t="str">
        <f>IF(CDTI!C61="","",CDTI!C61)</f>
        <v/>
      </c>
      <c r="C17" s="173"/>
      <c r="D17" s="214" t="str">
        <f>IF(A17="","",VLOOKUP('MANO DE OBRA'!C17,EVALUACIÓN!$A$2:$G$12,7))</f>
        <v/>
      </c>
      <c r="E17" s="160" t="str">
        <f>IF(CDTI!H61="","",CDTI!H61)</f>
        <v/>
      </c>
      <c r="F17" s="160" t="str">
        <f>IF(CDTI!I61="","",CDTI!I61)</f>
        <v/>
      </c>
      <c r="G17" s="160" t="str">
        <f>IF(CDTI!J61="","",CDTI!J61)</f>
        <v/>
      </c>
      <c r="H17" s="160" t="str">
        <f>IF(CDTI!K61="","",CDTI!K61)</f>
        <v/>
      </c>
      <c r="I17" s="242" t="str">
        <f t="shared" si="0"/>
        <v/>
      </c>
      <c r="J17" s="161" t="str">
        <f>IF(CDTI!G61="","",CDTI!G61)</f>
        <v/>
      </c>
      <c r="K17" s="161" t="str">
        <f t="shared" si="1"/>
        <v/>
      </c>
      <c r="L17" s="161" t="str">
        <f t="shared" si="1"/>
        <v/>
      </c>
      <c r="M17" s="161" t="str">
        <f t="shared" si="1"/>
        <v/>
      </c>
      <c r="N17" s="170" t="str">
        <f t="shared" si="2"/>
        <v/>
      </c>
      <c r="O17" s="170" t="str">
        <f t="shared" si="3"/>
        <v/>
      </c>
      <c r="P17" s="170" t="str">
        <f t="shared" si="4"/>
        <v/>
      </c>
      <c r="Q17" s="170" t="str">
        <f t="shared" si="5"/>
        <v/>
      </c>
      <c r="R17" s="170">
        <f t="shared" si="6"/>
        <v>0</v>
      </c>
    </row>
    <row r="18" spans="1:18" x14ac:dyDescent="0.2">
      <c r="A18" s="160" t="e">
        <f>IF(CDTI!A62="","",CDTI!A62)</f>
        <v>#REF!</v>
      </c>
      <c r="B18" s="160" t="e">
        <f>IF(CDTI!C62="","",CDTI!C62)</f>
        <v>#REF!</v>
      </c>
      <c r="C18" s="173"/>
      <c r="D18" s="214" t="e">
        <f>IF(A18="","",VLOOKUP('MANO DE OBRA'!C18,EVALUACIÓN!$A$2:$G$12,7))</f>
        <v>#REF!</v>
      </c>
      <c r="E18" s="160" t="e">
        <f>IF(CDTI!H62="","",CDTI!H62)</f>
        <v>#REF!</v>
      </c>
      <c r="F18" s="160" t="e">
        <f>IF(CDTI!I62="","",CDTI!I62)</f>
        <v>#REF!</v>
      </c>
      <c r="G18" s="160" t="e">
        <f>IF(CDTI!J62="","",CDTI!J62)</f>
        <v>#REF!</v>
      </c>
      <c r="H18" s="160" t="e">
        <f>IF(CDTI!K62="","",CDTI!K62)</f>
        <v>#REF!</v>
      </c>
      <c r="I18" s="242" t="e">
        <f t="shared" si="0"/>
        <v>#REF!</v>
      </c>
      <c r="J18" s="161" t="e">
        <f>IF(CDTI!G62="","",CDTI!G62)</f>
        <v>#REF!</v>
      </c>
      <c r="K18" s="161" t="e">
        <f t="shared" si="1"/>
        <v>#REF!</v>
      </c>
      <c r="L18" s="161" t="e">
        <f t="shared" si="1"/>
        <v>#REF!</v>
      </c>
      <c r="M18" s="161" t="e">
        <f t="shared" si="1"/>
        <v>#REF!</v>
      </c>
      <c r="N18" s="170" t="e">
        <f t="shared" si="2"/>
        <v>#REF!</v>
      </c>
      <c r="O18" s="170" t="e">
        <f t="shared" si="3"/>
        <v>#REF!</v>
      </c>
      <c r="P18" s="170" t="e">
        <f t="shared" si="4"/>
        <v>#REF!</v>
      </c>
      <c r="Q18" s="170" t="e">
        <f t="shared" si="5"/>
        <v>#REF!</v>
      </c>
      <c r="R18" s="170" t="e">
        <f t="shared" si="6"/>
        <v>#REF!</v>
      </c>
    </row>
    <row r="19" spans="1:18" x14ac:dyDescent="0.2">
      <c r="A19" s="160" t="e">
        <f>IF(CDTI!A63="","",CDTI!A63)</f>
        <v>#REF!</v>
      </c>
      <c r="B19" s="160" t="e">
        <f>IF(CDTI!C63="","",CDTI!C63)</f>
        <v>#REF!</v>
      </c>
      <c r="C19" s="173"/>
      <c r="D19" s="214" t="e">
        <f>IF(A19="","",VLOOKUP('MANO DE OBRA'!C19,EVALUACIÓN!$A$2:$G$12,7))</f>
        <v>#REF!</v>
      </c>
      <c r="E19" s="160" t="e">
        <f>IF(CDTI!H63="","",CDTI!H63)</f>
        <v>#REF!</v>
      </c>
      <c r="F19" s="160" t="e">
        <f>IF(CDTI!I63="","",CDTI!I63)</f>
        <v>#REF!</v>
      </c>
      <c r="G19" s="160" t="e">
        <f>IF(CDTI!J63="","",CDTI!J63)</f>
        <v>#REF!</v>
      </c>
      <c r="H19" s="160" t="e">
        <f>IF(CDTI!K63="","",CDTI!K63)</f>
        <v>#REF!</v>
      </c>
      <c r="I19" s="242" t="e">
        <f t="shared" si="0"/>
        <v>#REF!</v>
      </c>
      <c r="J19" s="161" t="e">
        <f>IF(CDTI!G63="","",CDTI!G63)</f>
        <v>#REF!</v>
      </c>
      <c r="K19" s="161" t="e">
        <f t="shared" si="1"/>
        <v>#REF!</v>
      </c>
      <c r="L19" s="161" t="e">
        <f t="shared" si="1"/>
        <v>#REF!</v>
      </c>
      <c r="M19" s="161" t="e">
        <f t="shared" si="1"/>
        <v>#REF!</v>
      </c>
      <c r="N19" s="170" t="e">
        <f t="shared" si="2"/>
        <v>#REF!</v>
      </c>
      <c r="O19" s="170" t="e">
        <f t="shared" si="3"/>
        <v>#REF!</v>
      </c>
      <c r="P19" s="170" t="e">
        <f t="shared" si="4"/>
        <v>#REF!</v>
      </c>
      <c r="Q19" s="170" t="e">
        <f t="shared" si="5"/>
        <v>#REF!</v>
      </c>
      <c r="R19" s="170" t="e">
        <f t="shared" si="6"/>
        <v>#REF!</v>
      </c>
    </row>
    <row r="20" spans="1:18" x14ac:dyDescent="0.2">
      <c r="A20" s="160" t="e">
        <f>IF(CDTI!A64="","",CDTI!A64)</f>
        <v>#REF!</v>
      </c>
      <c r="B20" s="160" t="e">
        <f>IF(CDTI!C64="","",CDTI!C64)</f>
        <v>#REF!</v>
      </c>
      <c r="C20" s="173"/>
      <c r="D20" s="214" t="e">
        <f>IF(A20="","",VLOOKUP('MANO DE OBRA'!C20,EVALUACIÓN!$A$2:$G$12,7))</f>
        <v>#REF!</v>
      </c>
      <c r="E20" s="160" t="e">
        <f>IF(CDTI!H64="","",CDTI!H64)</f>
        <v>#REF!</v>
      </c>
      <c r="F20" s="160" t="e">
        <f>IF(CDTI!I64="","",CDTI!I64)</f>
        <v>#REF!</v>
      </c>
      <c r="G20" s="160" t="e">
        <f>IF(CDTI!J64="","",CDTI!J64)</f>
        <v>#REF!</v>
      </c>
      <c r="H20" s="160" t="e">
        <f>IF(CDTI!K64="","",CDTI!K64)</f>
        <v>#REF!</v>
      </c>
      <c r="I20" s="242" t="e">
        <f t="shared" si="0"/>
        <v>#REF!</v>
      </c>
      <c r="J20" s="161" t="e">
        <f>IF(CDTI!G64="","",CDTI!G64)</f>
        <v>#REF!</v>
      </c>
      <c r="K20" s="161" t="e">
        <f t="shared" si="1"/>
        <v>#REF!</v>
      </c>
      <c r="L20" s="161" t="e">
        <f t="shared" si="1"/>
        <v>#REF!</v>
      </c>
      <c r="M20" s="161" t="e">
        <f t="shared" si="1"/>
        <v>#REF!</v>
      </c>
      <c r="N20" s="170" t="e">
        <f t="shared" si="2"/>
        <v>#REF!</v>
      </c>
      <c r="O20" s="170" t="e">
        <f t="shared" si="3"/>
        <v>#REF!</v>
      </c>
      <c r="P20" s="170" t="e">
        <f t="shared" si="4"/>
        <v>#REF!</v>
      </c>
      <c r="Q20" s="170" t="e">
        <f t="shared" si="5"/>
        <v>#REF!</v>
      </c>
      <c r="R20" s="170" t="e">
        <f t="shared" si="6"/>
        <v>#REF!</v>
      </c>
    </row>
    <row r="21" spans="1:18" x14ac:dyDescent="0.2">
      <c r="A21" s="160" t="e">
        <f>IF(CDTI!A65="","",CDTI!A65)</f>
        <v>#REF!</v>
      </c>
      <c r="B21" s="160" t="e">
        <f>IF(CDTI!C65="","",CDTI!C65)</f>
        <v>#REF!</v>
      </c>
      <c r="C21" s="173"/>
      <c r="D21" s="214" t="e">
        <f>IF(A21="","",VLOOKUP('MANO DE OBRA'!C21,EVALUACIÓN!$A$2:$G$12,7))</f>
        <v>#REF!</v>
      </c>
      <c r="E21" s="160" t="e">
        <f>IF(CDTI!H65="","",CDTI!H65)</f>
        <v>#REF!</v>
      </c>
      <c r="F21" s="160" t="e">
        <f>IF(CDTI!I65="","",CDTI!I65)</f>
        <v>#REF!</v>
      </c>
      <c r="G21" s="160" t="e">
        <f>IF(CDTI!J65="","",CDTI!J65)</f>
        <v>#REF!</v>
      </c>
      <c r="H21" s="160" t="e">
        <f>IF(CDTI!K65="","",CDTI!K65)</f>
        <v>#REF!</v>
      </c>
      <c r="I21" s="242" t="e">
        <f t="shared" si="0"/>
        <v>#REF!</v>
      </c>
      <c r="J21" s="161" t="e">
        <f>IF(CDTI!G65="","",CDTI!G65)</f>
        <v>#REF!</v>
      </c>
      <c r="K21" s="161" t="e">
        <f t="shared" si="1"/>
        <v>#REF!</v>
      </c>
      <c r="L21" s="161" t="e">
        <f t="shared" si="1"/>
        <v>#REF!</v>
      </c>
      <c r="M21" s="161" t="e">
        <f t="shared" si="1"/>
        <v>#REF!</v>
      </c>
      <c r="N21" s="170" t="e">
        <f t="shared" si="2"/>
        <v>#REF!</v>
      </c>
      <c r="O21" s="170" t="e">
        <f t="shared" si="3"/>
        <v>#REF!</v>
      </c>
      <c r="P21" s="170" t="e">
        <f t="shared" si="4"/>
        <v>#REF!</v>
      </c>
      <c r="Q21" s="170" t="e">
        <f t="shared" si="5"/>
        <v>#REF!</v>
      </c>
      <c r="R21" s="170" t="e">
        <f t="shared" si="6"/>
        <v>#REF!</v>
      </c>
    </row>
    <row r="22" spans="1:18" x14ac:dyDescent="0.2">
      <c r="A22" s="160" t="e">
        <f>IF(CDTI!A66="","",CDTI!A66)</f>
        <v>#REF!</v>
      </c>
      <c r="B22" s="160" t="e">
        <f>IF(CDTI!C66="","",CDTI!C66)</f>
        <v>#REF!</v>
      </c>
      <c r="C22" s="173"/>
      <c r="D22" s="214" t="e">
        <f>IF(A22="","",VLOOKUP('MANO DE OBRA'!C22,EVALUACIÓN!$A$2:$G$12,7))</f>
        <v>#REF!</v>
      </c>
      <c r="E22" s="160" t="e">
        <f>IF(CDTI!H66="","",CDTI!H66)</f>
        <v>#REF!</v>
      </c>
      <c r="F22" s="160" t="e">
        <f>IF(CDTI!I66="","",CDTI!I66)</f>
        <v>#REF!</v>
      </c>
      <c r="G22" s="160" t="e">
        <f>IF(CDTI!J66="","",CDTI!J66)</f>
        <v>#REF!</v>
      </c>
      <c r="H22" s="160" t="e">
        <f>IF(CDTI!K66="","",CDTI!K66)</f>
        <v>#REF!</v>
      </c>
      <c r="I22" s="242" t="e">
        <f t="shared" si="0"/>
        <v>#REF!</v>
      </c>
      <c r="J22" s="161" t="e">
        <f>IF(CDTI!G66="","",CDTI!G66)</f>
        <v>#REF!</v>
      </c>
      <c r="K22" s="161" t="e">
        <f t="shared" si="1"/>
        <v>#REF!</v>
      </c>
      <c r="L22" s="161" t="e">
        <f t="shared" si="1"/>
        <v>#REF!</v>
      </c>
      <c r="M22" s="161" t="e">
        <f t="shared" si="1"/>
        <v>#REF!</v>
      </c>
      <c r="N22" s="170" t="e">
        <f t="shared" si="2"/>
        <v>#REF!</v>
      </c>
      <c r="O22" s="170" t="e">
        <f t="shared" si="3"/>
        <v>#REF!</v>
      </c>
      <c r="P22" s="170" t="e">
        <f t="shared" si="4"/>
        <v>#REF!</v>
      </c>
      <c r="Q22" s="170" t="e">
        <f t="shared" si="5"/>
        <v>#REF!</v>
      </c>
      <c r="R22" s="170" t="e">
        <f t="shared" si="6"/>
        <v>#REF!</v>
      </c>
    </row>
    <row r="23" spans="1:18" x14ac:dyDescent="0.2">
      <c r="A23" s="160" t="e">
        <f>IF(CDTI!A67="","",CDTI!A67)</f>
        <v>#REF!</v>
      </c>
      <c r="B23" s="160" t="e">
        <f>IF(CDTI!C67="","",CDTI!C67)</f>
        <v>#REF!</v>
      </c>
      <c r="C23" s="173"/>
      <c r="D23" s="214" t="e">
        <f>IF(A23="","",VLOOKUP('MANO DE OBRA'!C23,EVALUACIÓN!$A$2:$G$12,7))</f>
        <v>#REF!</v>
      </c>
      <c r="E23" s="160" t="e">
        <f>IF(CDTI!H67="","",CDTI!H67)</f>
        <v>#REF!</v>
      </c>
      <c r="F23" s="160" t="e">
        <f>IF(CDTI!I67="","",CDTI!I67)</f>
        <v>#REF!</v>
      </c>
      <c r="G23" s="160" t="e">
        <f>IF(CDTI!J67="","",CDTI!J67)</f>
        <v>#REF!</v>
      </c>
      <c r="H23" s="160" t="e">
        <f>IF(CDTI!K67="","",CDTI!K67)</f>
        <v>#REF!</v>
      </c>
      <c r="I23" s="242" t="e">
        <f t="shared" si="0"/>
        <v>#REF!</v>
      </c>
      <c r="J23" s="161" t="e">
        <f>IF(CDTI!G67="","",CDTI!G67)</f>
        <v>#REF!</v>
      </c>
      <c r="K23" s="161" t="e">
        <f t="shared" ref="K23:M38" si="7">$J23</f>
        <v>#REF!</v>
      </c>
      <c r="L23" s="161" t="e">
        <f t="shared" si="7"/>
        <v>#REF!</v>
      </c>
      <c r="M23" s="161" t="e">
        <f t="shared" si="7"/>
        <v>#REF!</v>
      </c>
      <c r="N23" s="170" t="e">
        <f t="shared" si="2"/>
        <v>#REF!</v>
      </c>
      <c r="O23" s="170" t="e">
        <f t="shared" si="3"/>
        <v>#REF!</v>
      </c>
      <c r="P23" s="170" t="e">
        <f t="shared" si="4"/>
        <v>#REF!</v>
      </c>
      <c r="Q23" s="170" t="e">
        <f t="shared" si="5"/>
        <v>#REF!</v>
      </c>
      <c r="R23" s="170" t="e">
        <f t="shared" si="6"/>
        <v>#REF!</v>
      </c>
    </row>
    <row r="24" spans="1:18" x14ac:dyDescent="0.2">
      <c r="A24" s="160" t="e">
        <f>IF(CDTI!A68="","",CDTI!A68)</f>
        <v>#REF!</v>
      </c>
      <c r="B24" s="160" t="e">
        <f>IF(CDTI!C68="","",CDTI!C68)</f>
        <v>#REF!</v>
      </c>
      <c r="C24" s="173"/>
      <c r="D24" s="214" t="e">
        <f>IF(A24="","",VLOOKUP('MANO DE OBRA'!C24,EVALUACIÓN!$A$2:$G$12,7))</f>
        <v>#REF!</v>
      </c>
      <c r="E24" s="160" t="e">
        <f>IF(CDTI!H68="","",CDTI!H68)</f>
        <v>#REF!</v>
      </c>
      <c r="F24" s="160" t="e">
        <f>IF(CDTI!I68="","",CDTI!I68)</f>
        <v>#REF!</v>
      </c>
      <c r="G24" s="160" t="e">
        <f>IF(CDTI!J68="","",CDTI!J68)</f>
        <v>#REF!</v>
      </c>
      <c r="H24" s="160" t="e">
        <f>IF(CDTI!K68="","",CDTI!K68)</f>
        <v>#REF!</v>
      </c>
      <c r="I24" s="242" t="e">
        <f t="shared" si="0"/>
        <v>#REF!</v>
      </c>
      <c r="J24" s="161" t="e">
        <f>IF(CDTI!G68="","",CDTI!G68)</f>
        <v>#REF!</v>
      </c>
      <c r="K24" s="161" t="e">
        <f t="shared" si="7"/>
        <v>#REF!</v>
      </c>
      <c r="L24" s="161" t="e">
        <f t="shared" si="7"/>
        <v>#REF!</v>
      </c>
      <c r="M24" s="161" t="e">
        <f t="shared" si="7"/>
        <v>#REF!</v>
      </c>
      <c r="N24" s="170" t="e">
        <f t="shared" si="2"/>
        <v>#REF!</v>
      </c>
      <c r="O24" s="170" t="e">
        <f t="shared" si="3"/>
        <v>#REF!</v>
      </c>
      <c r="P24" s="170" t="e">
        <f t="shared" si="4"/>
        <v>#REF!</v>
      </c>
      <c r="Q24" s="170" t="e">
        <f t="shared" si="5"/>
        <v>#REF!</v>
      </c>
      <c r="R24" s="170" t="e">
        <f t="shared" si="6"/>
        <v>#REF!</v>
      </c>
    </row>
    <row r="25" spans="1:18" x14ac:dyDescent="0.2">
      <c r="A25" s="160" t="e">
        <f>IF(CDTI!A69="","",CDTI!A69)</f>
        <v>#REF!</v>
      </c>
      <c r="B25" s="160" t="e">
        <f>IF(CDTI!C69="","",CDTI!C69)</f>
        <v>#REF!</v>
      </c>
      <c r="C25" s="173"/>
      <c r="D25" s="214" t="e">
        <f>IF(A25="","",VLOOKUP('MANO DE OBRA'!C25,EVALUACIÓN!$A$2:$G$12,7))</f>
        <v>#REF!</v>
      </c>
      <c r="E25" s="160" t="e">
        <f>IF(CDTI!H69="","",CDTI!H69)</f>
        <v>#REF!</v>
      </c>
      <c r="F25" s="160" t="e">
        <f>IF(CDTI!I69="","",CDTI!I69)</f>
        <v>#REF!</v>
      </c>
      <c r="G25" s="160" t="e">
        <f>IF(CDTI!J69="","",CDTI!J69)</f>
        <v>#REF!</v>
      </c>
      <c r="H25" s="160" t="e">
        <f>IF(CDTI!K69="","",CDTI!K69)</f>
        <v>#REF!</v>
      </c>
      <c r="I25" s="242" t="e">
        <f t="shared" si="0"/>
        <v>#REF!</v>
      </c>
      <c r="J25" s="161" t="e">
        <f>IF(CDTI!G69="","",CDTI!G69)</f>
        <v>#REF!</v>
      </c>
      <c r="K25" s="161" t="e">
        <f t="shared" si="7"/>
        <v>#REF!</v>
      </c>
      <c r="L25" s="161" t="e">
        <f t="shared" si="7"/>
        <v>#REF!</v>
      </c>
      <c r="M25" s="161" t="e">
        <f t="shared" si="7"/>
        <v>#REF!</v>
      </c>
      <c r="N25" s="170" t="e">
        <f t="shared" si="2"/>
        <v>#REF!</v>
      </c>
      <c r="O25" s="170" t="e">
        <f t="shared" si="3"/>
        <v>#REF!</v>
      </c>
      <c r="P25" s="170" t="e">
        <f t="shared" si="4"/>
        <v>#REF!</v>
      </c>
      <c r="Q25" s="170" t="e">
        <f t="shared" si="5"/>
        <v>#REF!</v>
      </c>
      <c r="R25" s="170" t="e">
        <f t="shared" si="6"/>
        <v>#REF!</v>
      </c>
    </row>
    <row r="26" spans="1:18" x14ac:dyDescent="0.2">
      <c r="A26" s="160" t="e">
        <f>IF(CDTI!A70="","",CDTI!A70)</f>
        <v>#REF!</v>
      </c>
      <c r="B26" s="160" t="e">
        <f>IF(CDTI!C70="","",CDTI!C70)</f>
        <v>#REF!</v>
      </c>
      <c r="C26" s="173"/>
      <c r="D26" s="214" t="e">
        <f>IF(A26="","",VLOOKUP('MANO DE OBRA'!C26,EVALUACIÓN!$A$2:$G$12,7))</f>
        <v>#REF!</v>
      </c>
      <c r="E26" s="160" t="e">
        <f>IF(CDTI!H70="","",CDTI!H70)</f>
        <v>#REF!</v>
      </c>
      <c r="F26" s="160" t="e">
        <f>IF(CDTI!I70="","",CDTI!I70)</f>
        <v>#REF!</v>
      </c>
      <c r="G26" s="160" t="e">
        <f>IF(CDTI!J70="","",CDTI!J70)</f>
        <v>#REF!</v>
      </c>
      <c r="H26" s="160" t="e">
        <f>IF(CDTI!K70="","",CDTI!K70)</f>
        <v>#REF!</v>
      </c>
      <c r="I26" s="242" t="e">
        <f t="shared" si="0"/>
        <v>#REF!</v>
      </c>
      <c r="J26" s="161" t="e">
        <f>IF(CDTI!G70="","",CDTI!G70)</f>
        <v>#REF!</v>
      </c>
      <c r="K26" s="161" t="e">
        <f t="shared" si="7"/>
        <v>#REF!</v>
      </c>
      <c r="L26" s="161" t="e">
        <f t="shared" si="7"/>
        <v>#REF!</v>
      </c>
      <c r="M26" s="161" t="e">
        <f t="shared" si="7"/>
        <v>#REF!</v>
      </c>
      <c r="N26" s="170" t="e">
        <f t="shared" si="2"/>
        <v>#REF!</v>
      </c>
      <c r="O26" s="170" t="e">
        <f t="shared" si="3"/>
        <v>#REF!</v>
      </c>
      <c r="P26" s="170" t="e">
        <f t="shared" si="4"/>
        <v>#REF!</v>
      </c>
      <c r="Q26" s="170" t="e">
        <f t="shared" si="5"/>
        <v>#REF!</v>
      </c>
      <c r="R26" s="170" t="e">
        <f t="shared" si="6"/>
        <v>#REF!</v>
      </c>
    </row>
    <row r="27" spans="1:18" x14ac:dyDescent="0.2">
      <c r="A27" s="160" t="e">
        <f>IF(CDTI!A71="","",CDTI!A71)</f>
        <v>#REF!</v>
      </c>
      <c r="B27" s="160" t="e">
        <f>IF(CDTI!C71="","",CDTI!C71)</f>
        <v>#REF!</v>
      </c>
      <c r="C27" s="173"/>
      <c r="D27" s="214" t="e">
        <f>IF(A27="","",VLOOKUP('MANO DE OBRA'!C27,EVALUACIÓN!$A$2:$G$12,7))</f>
        <v>#REF!</v>
      </c>
      <c r="E27" s="160" t="e">
        <f>IF(CDTI!H71="","",CDTI!H71)</f>
        <v>#REF!</v>
      </c>
      <c r="F27" s="160" t="e">
        <f>IF(CDTI!I71="","",CDTI!I71)</f>
        <v>#REF!</v>
      </c>
      <c r="G27" s="160" t="e">
        <f>IF(CDTI!J71="","",CDTI!J71)</f>
        <v>#REF!</v>
      </c>
      <c r="H27" s="160" t="e">
        <f>IF(CDTI!K71="","",CDTI!K71)</f>
        <v>#REF!</v>
      </c>
      <c r="I27" s="242" t="e">
        <f t="shared" si="0"/>
        <v>#REF!</v>
      </c>
      <c r="J27" s="161" t="e">
        <f>IF(CDTI!G71="","",CDTI!G71)</f>
        <v>#REF!</v>
      </c>
      <c r="K27" s="161" t="e">
        <f t="shared" si="7"/>
        <v>#REF!</v>
      </c>
      <c r="L27" s="161" t="e">
        <f t="shared" si="7"/>
        <v>#REF!</v>
      </c>
      <c r="M27" s="161" t="e">
        <f t="shared" si="7"/>
        <v>#REF!</v>
      </c>
      <c r="N27" s="170" t="e">
        <f t="shared" si="2"/>
        <v>#REF!</v>
      </c>
      <c r="O27" s="170" t="e">
        <f t="shared" si="3"/>
        <v>#REF!</v>
      </c>
      <c r="P27" s="170" t="e">
        <f t="shared" si="4"/>
        <v>#REF!</v>
      </c>
      <c r="Q27" s="170" t="e">
        <f t="shared" si="5"/>
        <v>#REF!</v>
      </c>
      <c r="R27" s="170" t="e">
        <f t="shared" si="6"/>
        <v>#REF!</v>
      </c>
    </row>
    <row r="28" spans="1:18" x14ac:dyDescent="0.2">
      <c r="A28" s="160" t="e">
        <f>IF(CDTI!A72="","",CDTI!A72)</f>
        <v>#REF!</v>
      </c>
      <c r="B28" s="160" t="e">
        <f>IF(CDTI!C72="","",CDTI!C72)</f>
        <v>#REF!</v>
      </c>
      <c r="C28" s="173"/>
      <c r="D28" s="214" t="e">
        <f>IF(A28="","",VLOOKUP('MANO DE OBRA'!C28,EVALUACIÓN!$A$2:$G$12,7))</f>
        <v>#REF!</v>
      </c>
      <c r="E28" s="160" t="e">
        <f>IF(CDTI!H72="","",CDTI!H72)</f>
        <v>#REF!</v>
      </c>
      <c r="F28" s="160" t="e">
        <f>IF(CDTI!I72="","",CDTI!I72)</f>
        <v>#REF!</v>
      </c>
      <c r="G28" s="160" t="e">
        <f>IF(CDTI!J72="","",CDTI!J72)</f>
        <v>#REF!</v>
      </c>
      <c r="H28" s="160" t="e">
        <f>IF(CDTI!K72="","",CDTI!K72)</f>
        <v>#REF!</v>
      </c>
      <c r="I28" s="242" t="e">
        <f t="shared" si="0"/>
        <v>#REF!</v>
      </c>
      <c r="J28" s="161" t="e">
        <f>IF(CDTI!G72="","",CDTI!G72)</f>
        <v>#REF!</v>
      </c>
      <c r="K28" s="161" t="e">
        <f t="shared" si="7"/>
        <v>#REF!</v>
      </c>
      <c r="L28" s="161" t="e">
        <f t="shared" si="7"/>
        <v>#REF!</v>
      </c>
      <c r="M28" s="161" t="e">
        <f t="shared" si="7"/>
        <v>#REF!</v>
      </c>
      <c r="N28" s="170" t="e">
        <f t="shared" si="2"/>
        <v>#REF!</v>
      </c>
      <c r="O28" s="170" t="e">
        <f t="shared" si="3"/>
        <v>#REF!</v>
      </c>
      <c r="P28" s="170" t="e">
        <f t="shared" si="4"/>
        <v>#REF!</v>
      </c>
      <c r="Q28" s="170" t="e">
        <f t="shared" si="5"/>
        <v>#REF!</v>
      </c>
      <c r="R28" s="170" t="e">
        <f t="shared" si="6"/>
        <v>#REF!</v>
      </c>
    </row>
    <row r="29" spans="1:18" x14ac:dyDescent="0.2">
      <c r="A29" s="160" t="e">
        <f>IF(CDTI!A73="","",CDTI!A73)</f>
        <v>#REF!</v>
      </c>
      <c r="B29" s="160" t="e">
        <f>IF(CDTI!C73="","",CDTI!C73)</f>
        <v>#REF!</v>
      </c>
      <c r="C29" s="173"/>
      <c r="D29" s="214" t="e">
        <f>IF(A29="","",VLOOKUP('MANO DE OBRA'!C29,EVALUACIÓN!$A$2:$G$12,7))</f>
        <v>#REF!</v>
      </c>
      <c r="E29" s="160" t="e">
        <f>IF(CDTI!H73="","",CDTI!H73)</f>
        <v>#REF!</v>
      </c>
      <c r="F29" s="160" t="e">
        <f>IF(CDTI!I73="","",CDTI!I73)</f>
        <v>#REF!</v>
      </c>
      <c r="G29" s="160" t="e">
        <f>IF(CDTI!J73="","",CDTI!J73)</f>
        <v>#REF!</v>
      </c>
      <c r="H29" s="160" t="e">
        <f>IF(CDTI!K73="","",CDTI!K73)</f>
        <v>#REF!</v>
      </c>
      <c r="I29" s="242" t="e">
        <f t="shared" si="0"/>
        <v>#REF!</v>
      </c>
      <c r="J29" s="161" t="e">
        <f>IF(CDTI!G73="","",CDTI!G73)</f>
        <v>#REF!</v>
      </c>
      <c r="K29" s="161" t="e">
        <f t="shared" si="7"/>
        <v>#REF!</v>
      </c>
      <c r="L29" s="161" t="e">
        <f t="shared" si="7"/>
        <v>#REF!</v>
      </c>
      <c r="M29" s="161" t="e">
        <f t="shared" si="7"/>
        <v>#REF!</v>
      </c>
      <c r="N29" s="170" t="e">
        <f t="shared" si="2"/>
        <v>#REF!</v>
      </c>
      <c r="O29" s="170" t="e">
        <f t="shared" si="3"/>
        <v>#REF!</v>
      </c>
      <c r="P29" s="170" t="e">
        <f t="shared" si="4"/>
        <v>#REF!</v>
      </c>
      <c r="Q29" s="170" t="e">
        <f t="shared" si="5"/>
        <v>#REF!</v>
      </c>
      <c r="R29" s="170" t="e">
        <f t="shared" si="6"/>
        <v>#REF!</v>
      </c>
    </row>
    <row r="30" spans="1:18" x14ac:dyDescent="0.2">
      <c r="A30" s="160" t="e">
        <f>IF(CDTI!A74="","",CDTI!A74)</f>
        <v>#REF!</v>
      </c>
      <c r="B30" s="160" t="e">
        <f>IF(CDTI!C74="","",CDTI!C74)</f>
        <v>#REF!</v>
      </c>
      <c r="C30" s="173"/>
      <c r="D30" s="214" t="e">
        <f>IF(A30="","",VLOOKUP('MANO DE OBRA'!C30,EVALUACIÓN!$A$2:$G$12,7))</f>
        <v>#REF!</v>
      </c>
      <c r="E30" s="160" t="e">
        <f>IF(CDTI!H74="","",CDTI!H74)</f>
        <v>#REF!</v>
      </c>
      <c r="F30" s="160" t="e">
        <f>IF(CDTI!I74="","",CDTI!I74)</f>
        <v>#REF!</v>
      </c>
      <c r="G30" s="160" t="e">
        <f>IF(CDTI!J74="","",CDTI!J74)</f>
        <v>#REF!</v>
      </c>
      <c r="H30" s="160" t="e">
        <f>IF(CDTI!K74="","",CDTI!K74)</f>
        <v>#REF!</v>
      </c>
      <c r="I30" s="242" t="e">
        <f t="shared" si="0"/>
        <v>#REF!</v>
      </c>
      <c r="J30" s="161" t="e">
        <f>IF(CDTI!G74="","",CDTI!G74)</f>
        <v>#REF!</v>
      </c>
      <c r="K30" s="161" t="e">
        <f t="shared" si="7"/>
        <v>#REF!</v>
      </c>
      <c r="L30" s="161" t="e">
        <f t="shared" si="7"/>
        <v>#REF!</v>
      </c>
      <c r="M30" s="161" t="e">
        <f t="shared" si="7"/>
        <v>#REF!</v>
      </c>
      <c r="N30" s="170" t="e">
        <f t="shared" si="2"/>
        <v>#REF!</v>
      </c>
      <c r="O30" s="170" t="e">
        <f t="shared" si="3"/>
        <v>#REF!</v>
      </c>
      <c r="P30" s="170" t="e">
        <f t="shared" si="4"/>
        <v>#REF!</v>
      </c>
      <c r="Q30" s="170" t="e">
        <f t="shared" si="5"/>
        <v>#REF!</v>
      </c>
      <c r="R30" s="170" t="e">
        <f t="shared" si="6"/>
        <v>#REF!</v>
      </c>
    </row>
    <row r="31" spans="1:18" x14ac:dyDescent="0.2">
      <c r="A31" s="160" t="e">
        <f>IF(CDTI!A75="","",CDTI!A75)</f>
        <v>#REF!</v>
      </c>
      <c r="B31" s="160" t="e">
        <f>IF(CDTI!C75="","",CDTI!C75)</f>
        <v>#REF!</v>
      </c>
      <c r="C31" s="173"/>
      <c r="D31" s="214" t="e">
        <f>IF(A31="","",VLOOKUP('MANO DE OBRA'!C31,EVALUACIÓN!$A$2:$G$12,7))</f>
        <v>#REF!</v>
      </c>
      <c r="E31" s="160" t="e">
        <f>IF(CDTI!H75="","",CDTI!H75)</f>
        <v>#REF!</v>
      </c>
      <c r="F31" s="160" t="e">
        <f>IF(CDTI!I75="","",CDTI!I75)</f>
        <v>#REF!</v>
      </c>
      <c r="G31" s="160" t="e">
        <f>IF(CDTI!J75="","",CDTI!J75)</f>
        <v>#REF!</v>
      </c>
      <c r="H31" s="160" t="e">
        <f>IF(CDTI!K75="","",CDTI!K75)</f>
        <v>#REF!</v>
      </c>
      <c r="I31" s="242" t="e">
        <f t="shared" si="0"/>
        <v>#REF!</v>
      </c>
      <c r="J31" s="161" t="e">
        <f>IF(CDTI!G75="","",CDTI!G75)</f>
        <v>#REF!</v>
      </c>
      <c r="K31" s="161" t="e">
        <f t="shared" si="7"/>
        <v>#REF!</v>
      </c>
      <c r="L31" s="161" t="e">
        <f t="shared" si="7"/>
        <v>#REF!</v>
      </c>
      <c r="M31" s="161" t="e">
        <f t="shared" si="7"/>
        <v>#REF!</v>
      </c>
      <c r="N31" s="170" t="e">
        <f t="shared" si="2"/>
        <v>#REF!</v>
      </c>
      <c r="O31" s="170" t="e">
        <f t="shared" si="3"/>
        <v>#REF!</v>
      </c>
      <c r="P31" s="170" t="e">
        <f t="shared" si="4"/>
        <v>#REF!</v>
      </c>
      <c r="Q31" s="170" t="e">
        <f t="shared" si="5"/>
        <v>#REF!</v>
      </c>
      <c r="R31" s="170" t="e">
        <f t="shared" si="6"/>
        <v>#REF!</v>
      </c>
    </row>
    <row r="32" spans="1:18" x14ac:dyDescent="0.2">
      <c r="A32" s="160" t="e">
        <f>IF(CDTI!A76="","",CDTI!A76)</f>
        <v>#REF!</v>
      </c>
      <c r="B32" s="160" t="e">
        <f>IF(CDTI!C76="","",CDTI!C76)</f>
        <v>#REF!</v>
      </c>
      <c r="C32" s="173"/>
      <c r="D32" s="214" t="e">
        <f>IF(A32="","",VLOOKUP('MANO DE OBRA'!C32,EVALUACIÓN!$A$2:$G$12,7))</f>
        <v>#REF!</v>
      </c>
      <c r="E32" s="160" t="e">
        <f>IF(CDTI!H76="","",CDTI!H76)</f>
        <v>#REF!</v>
      </c>
      <c r="F32" s="160" t="e">
        <f>IF(CDTI!I76="","",CDTI!I76)</f>
        <v>#REF!</v>
      </c>
      <c r="G32" s="160" t="e">
        <f>IF(CDTI!J76="","",CDTI!J76)</f>
        <v>#REF!</v>
      </c>
      <c r="H32" s="160" t="e">
        <f>IF(CDTI!K76="","",CDTI!K76)</f>
        <v>#REF!</v>
      </c>
      <c r="I32" s="242" t="e">
        <f t="shared" si="0"/>
        <v>#REF!</v>
      </c>
      <c r="J32" s="161" t="e">
        <f>IF(CDTI!G76="","",CDTI!G76)</f>
        <v>#REF!</v>
      </c>
      <c r="K32" s="161" t="e">
        <f t="shared" si="7"/>
        <v>#REF!</v>
      </c>
      <c r="L32" s="161" t="e">
        <f t="shared" si="7"/>
        <v>#REF!</v>
      </c>
      <c r="M32" s="161" t="e">
        <f t="shared" si="7"/>
        <v>#REF!</v>
      </c>
      <c r="N32" s="170" t="e">
        <f t="shared" si="2"/>
        <v>#REF!</v>
      </c>
      <c r="O32" s="170" t="e">
        <f t="shared" si="3"/>
        <v>#REF!</v>
      </c>
      <c r="P32" s="170" t="e">
        <f t="shared" si="4"/>
        <v>#REF!</v>
      </c>
      <c r="Q32" s="170" t="e">
        <f t="shared" si="5"/>
        <v>#REF!</v>
      </c>
      <c r="R32" s="170" t="e">
        <f t="shared" si="6"/>
        <v>#REF!</v>
      </c>
    </row>
    <row r="33" spans="1:19" x14ac:dyDescent="0.2">
      <c r="A33" s="160" t="str">
        <f>IF(CDTI!A77="","",CDTI!A77)</f>
        <v/>
      </c>
      <c r="B33" s="160" t="str">
        <f>IF(CDTI!C77="","",CDTI!C77)</f>
        <v/>
      </c>
      <c r="C33" s="173"/>
      <c r="D33" s="214" t="str">
        <f>IF(A33="","",VLOOKUP('MANO DE OBRA'!C33,EVALUACIÓN!$A$2:$G$12,7))</f>
        <v/>
      </c>
      <c r="E33" s="160" t="str">
        <f>IF(CDTI!H77="","",CDTI!H77)</f>
        <v/>
      </c>
      <c r="F33" s="160" t="str">
        <f>IF(CDTI!I77="","",CDTI!I77)</f>
        <v/>
      </c>
      <c r="G33" s="160" t="str">
        <f>IF(CDTI!J77="","",CDTI!J77)</f>
        <v/>
      </c>
      <c r="H33" s="160" t="str">
        <f>IF(CDTI!K77="","",CDTI!K77)</f>
        <v/>
      </c>
      <c r="I33" s="242" t="str">
        <f t="shared" si="0"/>
        <v/>
      </c>
      <c r="J33" s="161" t="str">
        <f>IF(CDTI!G77="","",CDTI!G77)</f>
        <v/>
      </c>
      <c r="K33" s="161" t="str">
        <f t="shared" si="7"/>
        <v/>
      </c>
      <c r="L33" s="161" t="str">
        <f t="shared" si="7"/>
        <v/>
      </c>
      <c r="M33" s="161" t="str">
        <f t="shared" si="7"/>
        <v/>
      </c>
      <c r="N33" s="170" t="str">
        <f t="shared" si="2"/>
        <v/>
      </c>
      <c r="O33" s="170" t="str">
        <f t="shared" si="3"/>
        <v/>
      </c>
      <c r="P33" s="170" t="str">
        <f t="shared" si="4"/>
        <v/>
      </c>
      <c r="Q33" s="170" t="str">
        <f t="shared" si="5"/>
        <v/>
      </c>
      <c r="R33" s="170">
        <f t="shared" si="6"/>
        <v>0</v>
      </c>
    </row>
    <row r="34" spans="1:19" x14ac:dyDescent="0.2">
      <c r="A34" s="160" t="str">
        <f>IF(CDTI!A78="","",CDTI!A78)</f>
        <v/>
      </c>
      <c r="B34" s="160" t="str">
        <f>IF(CDTI!C78="","",CDTI!C78)</f>
        <v/>
      </c>
      <c r="C34" s="173"/>
      <c r="D34" s="214" t="str">
        <f>IF(A34="","",VLOOKUP('MANO DE OBRA'!C34,EVALUACIÓN!$A$2:$G$12,7))</f>
        <v/>
      </c>
      <c r="E34" s="160" t="str">
        <f>IF(CDTI!H78="","",CDTI!H78)</f>
        <v/>
      </c>
      <c r="F34" s="160" t="str">
        <f>IF(CDTI!I78="","",CDTI!I78)</f>
        <v/>
      </c>
      <c r="G34" s="160" t="str">
        <f>IF(CDTI!J78="","",CDTI!J78)</f>
        <v/>
      </c>
      <c r="H34" s="160" t="str">
        <f>IF(CDTI!K78="","",CDTI!K78)</f>
        <v/>
      </c>
      <c r="I34" s="242" t="str">
        <f t="shared" si="0"/>
        <v/>
      </c>
      <c r="J34" s="161" t="str">
        <f>IF(CDTI!G78="","",CDTI!G78)</f>
        <v/>
      </c>
      <c r="K34" s="161" t="str">
        <f t="shared" si="7"/>
        <v/>
      </c>
      <c r="L34" s="161" t="str">
        <f t="shared" si="7"/>
        <v/>
      </c>
      <c r="M34" s="161" t="str">
        <f t="shared" si="7"/>
        <v/>
      </c>
      <c r="N34" s="170" t="str">
        <f t="shared" si="2"/>
        <v/>
      </c>
      <c r="O34" s="170" t="str">
        <f t="shared" si="3"/>
        <v/>
      </c>
      <c r="P34" s="170" t="str">
        <f t="shared" si="4"/>
        <v/>
      </c>
      <c r="Q34" s="170" t="str">
        <f t="shared" si="5"/>
        <v/>
      </c>
      <c r="R34" s="170">
        <f t="shared" si="6"/>
        <v>0</v>
      </c>
    </row>
    <row r="35" spans="1:19" x14ac:dyDescent="0.2">
      <c r="A35" s="160" t="str">
        <f>IF(CDTI!A79="","",CDTI!A79)</f>
        <v/>
      </c>
      <c r="B35" s="160" t="str">
        <f>IF(CDTI!C79="","",CDTI!C79)</f>
        <v/>
      </c>
      <c r="C35" s="173"/>
      <c r="D35" s="214" t="str">
        <f>IF(A35="","",VLOOKUP('MANO DE OBRA'!C35,EVALUACIÓN!$A$2:$G$12,7))</f>
        <v/>
      </c>
      <c r="E35" s="160" t="str">
        <f>IF(CDTI!H79="","",CDTI!H79)</f>
        <v/>
      </c>
      <c r="F35" s="160" t="str">
        <f>IF(CDTI!I79="","",CDTI!I79)</f>
        <v/>
      </c>
      <c r="G35" s="160" t="str">
        <f>IF(CDTI!J79="","",CDTI!J79)</f>
        <v/>
      </c>
      <c r="H35" s="160" t="str">
        <f>IF(CDTI!K79="","",CDTI!K79)</f>
        <v/>
      </c>
      <c r="I35" s="242" t="str">
        <f t="shared" si="0"/>
        <v/>
      </c>
      <c r="J35" s="161" t="str">
        <f>IF(CDTI!G79="","",CDTI!G79)</f>
        <v/>
      </c>
      <c r="K35" s="161" t="str">
        <f t="shared" si="7"/>
        <v/>
      </c>
      <c r="L35" s="161" t="str">
        <f t="shared" si="7"/>
        <v/>
      </c>
      <c r="M35" s="161" t="str">
        <f t="shared" si="7"/>
        <v/>
      </c>
      <c r="N35" s="170" t="str">
        <f t="shared" si="2"/>
        <v/>
      </c>
      <c r="O35" s="170" t="str">
        <f t="shared" si="3"/>
        <v/>
      </c>
      <c r="P35" s="170" t="str">
        <f t="shared" si="4"/>
        <v/>
      </c>
      <c r="Q35" s="170" t="str">
        <f t="shared" si="5"/>
        <v/>
      </c>
      <c r="R35" s="170">
        <f t="shared" si="6"/>
        <v>0</v>
      </c>
    </row>
    <row r="36" spans="1:19" x14ac:dyDescent="0.2">
      <c r="A36" s="160" t="str">
        <f>IF(CDTI!A80="","",CDTI!A80)</f>
        <v/>
      </c>
      <c r="B36" s="160" t="str">
        <f>IF(CDTI!C80="","",CDTI!C80)</f>
        <v/>
      </c>
      <c r="C36" s="173"/>
      <c r="D36" s="214" t="str">
        <f>IF(A36="","",VLOOKUP('MANO DE OBRA'!C36,EVALUACIÓN!$A$2:$G$12,7))</f>
        <v/>
      </c>
      <c r="E36" s="160" t="str">
        <f>IF(CDTI!H80="","",CDTI!H80)</f>
        <v/>
      </c>
      <c r="F36" s="160" t="str">
        <f>IF(CDTI!I80="","",CDTI!I80)</f>
        <v/>
      </c>
      <c r="G36" s="160" t="str">
        <f>IF(CDTI!J80="","",CDTI!J80)</f>
        <v/>
      </c>
      <c r="H36" s="160" t="str">
        <f>IF(CDTI!K80="","",CDTI!K80)</f>
        <v/>
      </c>
      <c r="I36" s="242" t="str">
        <f t="shared" si="0"/>
        <v/>
      </c>
      <c r="J36" s="161" t="str">
        <f>IF(CDTI!G80="","",CDTI!G80)</f>
        <v/>
      </c>
      <c r="K36" s="161" t="str">
        <f t="shared" si="7"/>
        <v/>
      </c>
      <c r="L36" s="161" t="str">
        <f t="shared" si="7"/>
        <v/>
      </c>
      <c r="M36" s="161" t="str">
        <f t="shared" si="7"/>
        <v/>
      </c>
      <c r="N36" s="170" t="str">
        <f t="shared" si="2"/>
        <v/>
      </c>
      <c r="O36" s="170" t="str">
        <f t="shared" si="3"/>
        <v/>
      </c>
      <c r="P36" s="170" t="str">
        <f t="shared" si="4"/>
        <v/>
      </c>
      <c r="Q36" s="170" t="str">
        <f t="shared" si="5"/>
        <v/>
      </c>
      <c r="R36" s="170">
        <f t="shared" si="6"/>
        <v>0</v>
      </c>
    </row>
    <row r="37" spans="1:19" x14ac:dyDescent="0.2">
      <c r="A37" s="160" t="str">
        <f>IF(CDTI!A81="","",CDTI!A81)</f>
        <v/>
      </c>
      <c r="B37" s="160" t="str">
        <f>IF(CDTI!C81="","",CDTI!C81)</f>
        <v/>
      </c>
      <c r="C37" s="173"/>
      <c r="D37" s="214" t="str">
        <f>IF(A37="","",VLOOKUP('MANO DE OBRA'!C37,EVALUACIÓN!$A$2:$G$12,7))</f>
        <v/>
      </c>
      <c r="E37" s="160" t="str">
        <f>IF(CDTI!H81="","",CDTI!H81)</f>
        <v/>
      </c>
      <c r="F37" s="160" t="str">
        <f>IF(CDTI!I81="","",CDTI!I81)</f>
        <v/>
      </c>
      <c r="G37" s="160" t="str">
        <f>IF(CDTI!J81="","",CDTI!J81)</f>
        <v/>
      </c>
      <c r="H37" s="160" t="str">
        <f>IF(CDTI!K81="","",CDTI!K81)</f>
        <v/>
      </c>
      <c r="I37" s="242" t="str">
        <f t="shared" si="0"/>
        <v/>
      </c>
      <c r="J37" s="161" t="str">
        <f>IF(CDTI!G81="","",CDTI!G81)</f>
        <v/>
      </c>
      <c r="K37" s="161" t="str">
        <f t="shared" si="7"/>
        <v/>
      </c>
      <c r="L37" s="161" t="str">
        <f t="shared" si="7"/>
        <v/>
      </c>
      <c r="M37" s="161" t="str">
        <f t="shared" si="7"/>
        <v/>
      </c>
      <c r="N37" s="170" t="str">
        <f t="shared" si="2"/>
        <v/>
      </c>
      <c r="O37" s="170" t="str">
        <f t="shared" si="3"/>
        <v/>
      </c>
      <c r="P37" s="170" t="str">
        <f t="shared" si="4"/>
        <v/>
      </c>
      <c r="Q37" s="170" t="str">
        <f t="shared" si="5"/>
        <v/>
      </c>
      <c r="R37" s="170">
        <f t="shared" si="6"/>
        <v>0</v>
      </c>
    </row>
    <row r="38" spans="1:19" x14ac:dyDescent="0.2">
      <c r="A38" s="160" t="str">
        <f>IF(CDTI!A82="","",CDTI!A82)</f>
        <v/>
      </c>
      <c r="B38" s="160" t="str">
        <f>IF(CDTI!C82="","",CDTI!C82)</f>
        <v/>
      </c>
      <c r="C38" s="173"/>
      <c r="D38" s="214" t="str">
        <f>IF(A38="","",VLOOKUP('MANO DE OBRA'!C38,EVALUACIÓN!$A$2:$G$12,7))</f>
        <v/>
      </c>
      <c r="E38" s="160" t="str">
        <f>IF(CDTI!H82="","",CDTI!H82)</f>
        <v/>
      </c>
      <c r="F38" s="160" t="str">
        <f>IF(CDTI!I82="","",CDTI!I82)</f>
        <v/>
      </c>
      <c r="G38" s="160" t="str">
        <f>IF(CDTI!J82="","",CDTI!J82)</f>
        <v/>
      </c>
      <c r="H38" s="160" t="str">
        <f>IF(CDTI!K82="","",CDTI!K82)</f>
        <v/>
      </c>
      <c r="I38" s="242" t="str">
        <f t="shared" si="0"/>
        <v/>
      </c>
      <c r="J38" s="161" t="str">
        <f>IF(CDTI!G82="","",CDTI!G82)</f>
        <v/>
      </c>
      <c r="K38" s="161" t="str">
        <f t="shared" si="7"/>
        <v/>
      </c>
      <c r="L38" s="161" t="str">
        <f t="shared" si="7"/>
        <v/>
      </c>
      <c r="M38" s="161" t="str">
        <f t="shared" si="7"/>
        <v/>
      </c>
      <c r="N38" s="170" t="str">
        <f t="shared" si="2"/>
        <v/>
      </c>
      <c r="O38" s="170" t="str">
        <f t="shared" si="3"/>
        <v/>
      </c>
      <c r="P38" s="170" t="str">
        <f t="shared" si="4"/>
        <v/>
      </c>
      <c r="Q38" s="170" t="str">
        <f t="shared" si="5"/>
        <v/>
      </c>
      <c r="R38" s="170">
        <f t="shared" si="6"/>
        <v>0</v>
      </c>
    </row>
    <row r="40" spans="1:19" s="243" customFormat="1" x14ac:dyDescent="0.2">
      <c r="A40" s="243" t="s">
        <v>282</v>
      </c>
      <c r="E40" s="243" t="e">
        <f>SUM(E3:E39)</f>
        <v>#REF!</v>
      </c>
      <c r="F40" s="243" t="e">
        <f>SUM(F3:F39)</f>
        <v>#REF!</v>
      </c>
      <c r="G40" s="243" t="e">
        <f>SUM(G3:G39)</f>
        <v>#REF!</v>
      </c>
      <c r="H40" s="243" t="e">
        <f>SUM(H3:H39)</f>
        <v>#REF!</v>
      </c>
      <c r="I40" s="243" t="e">
        <f>SUM(I3:I39)</f>
        <v>#REF!</v>
      </c>
      <c r="J40" s="210"/>
      <c r="K40" s="210"/>
      <c r="L40" s="210"/>
      <c r="M40" s="210"/>
      <c r="N40" s="210" t="e">
        <f>SUM(N3:N39)</f>
        <v>#REF!</v>
      </c>
      <c r="O40" s="210" t="e">
        <f>SUM(O3:O39)</f>
        <v>#REF!</v>
      </c>
      <c r="P40" s="210" t="e">
        <f>SUM(P3:P39)</f>
        <v>#REF!</v>
      </c>
      <c r="Q40" s="210" t="e">
        <f>SUM(Q3:Q39)</f>
        <v>#REF!</v>
      </c>
      <c r="R40" s="210" t="e">
        <f>SUM(R3:R39)</f>
        <v>#REF!</v>
      </c>
    </row>
    <row r="42" spans="1:19" x14ac:dyDescent="0.2">
      <c r="A42" s="242" t="s">
        <v>552</v>
      </c>
      <c r="E42" s="242">
        <f>SUMIF($D$3:$D$39,"Investigación",E$3:E$39)</f>
        <v>0</v>
      </c>
      <c r="F42" s="242">
        <f>SUMIF($D$3:$D$39,"Investigación",F$3:F$39)</f>
        <v>0</v>
      </c>
      <c r="G42" s="242">
        <f>SUMIF($D$3:$D$39,"Investigación",G$3:G$39)</f>
        <v>0</v>
      </c>
      <c r="H42" s="242">
        <f>SUMIF($D$3:$D$39,"Investigación",H$3:H$39)</f>
        <v>0</v>
      </c>
      <c r="I42" s="242">
        <f>SUM(E42:H42)</f>
        <v>0</v>
      </c>
      <c r="J42" s="124" t="e">
        <f>I42/I40</f>
        <v>#REF!</v>
      </c>
      <c r="N42" s="170">
        <f>SUMIF($D$3:$D$39,"Investigación",N$3:N$39)</f>
        <v>0</v>
      </c>
      <c r="O42" s="170">
        <f>SUMIF($D$3:$D$39,"Investigación",O$3:O$39)</f>
        <v>0</v>
      </c>
      <c r="P42" s="170">
        <f>SUMIF($D$3:$D$39,"Investigación",P$3:P$39)</f>
        <v>0</v>
      </c>
      <c r="Q42" s="170">
        <f>SUMIF($D$3:$D$39,"Investigación",Q$3:Q$39)</f>
        <v>0</v>
      </c>
      <c r="R42" s="170">
        <f>SUM(N42:Q42)</f>
        <v>0</v>
      </c>
      <c r="S42" s="124" t="e">
        <f>R42/R40</f>
        <v>#REF!</v>
      </c>
    </row>
    <row r="43" spans="1:19" x14ac:dyDescent="0.2">
      <c r="A43" s="242" t="s">
        <v>551</v>
      </c>
      <c r="E43" s="242">
        <f>SUMIF($D$3:$D$39,"Desarrollo",E$3:E$39)</f>
        <v>0</v>
      </c>
      <c r="F43" s="242">
        <f>SUMIF($D$3:$D$39,"Desarrollo",F$3:F$39)</f>
        <v>0</v>
      </c>
      <c r="G43" s="242">
        <f>SUMIF($D$3:$D$39,"Desarrollo",G$3:G$39)</f>
        <v>0</v>
      </c>
      <c r="H43" s="242">
        <f>SUMIF($D$3:$D$39,"Desarrollo",H$3:H$39)</f>
        <v>0</v>
      </c>
      <c r="I43" s="242">
        <f>SUM(E43:H43)</f>
        <v>0</v>
      </c>
      <c r="J43" s="124" t="e">
        <f>I43/I40</f>
        <v>#REF!</v>
      </c>
      <c r="N43" s="170">
        <f>SUMIF($D$3:$D$39,"Desarrollo",N$3:N$39)</f>
        <v>0</v>
      </c>
      <c r="O43" s="170">
        <f>SUMIF($D$3:$D$39,"Desarrollo",O$3:O$39)</f>
        <v>0</v>
      </c>
      <c r="P43" s="170">
        <f>SUMIF($D$3:$D$39,"Desarrollo",P$3:P$39)</f>
        <v>0</v>
      </c>
      <c r="Q43" s="170">
        <f>SUMIF($D$3:$D$39,"Desarrollo",Q$3:Q$39)</f>
        <v>0</v>
      </c>
      <c r="R43" s="170">
        <f>SUM(N43:Q43)</f>
        <v>0</v>
      </c>
      <c r="S43" s="124" t="e">
        <f>R43/R40</f>
        <v>#REF!</v>
      </c>
    </row>
    <row r="44" spans="1:19" x14ac:dyDescent="0.2">
      <c r="A44" s="242" t="s">
        <v>456</v>
      </c>
      <c r="E44" s="242">
        <f>SUMIF($D$3:$D$39,"Innovación",E$3:E$39)-E45</f>
        <v>0</v>
      </c>
      <c r="F44" s="242">
        <f>SUMIF($D$3:$D$39,"Innovación",F$3:F$39)-F45</f>
        <v>0</v>
      </c>
      <c r="G44" s="242">
        <f>SUMIF($D$3:$D$39,"Innovación",G$3:G$39)-G45</f>
        <v>0</v>
      </c>
      <c r="H44" s="242">
        <f>SUMIF($D$3:$D$39,"Innovación",H$3:H$39)-H45</f>
        <v>0</v>
      </c>
      <c r="I44" s="242">
        <f>SUM(E44:H44)</f>
        <v>0</v>
      </c>
      <c r="J44" s="124" t="e">
        <f>I44/I40</f>
        <v>#REF!</v>
      </c>
      <c r="K44" s="130"/>
      <c r="L44" s="130"/>
      <c r="M44" s="130"/>
      <c r="N44" s="170">
        <f>SUMIF($D$3:$D$39,"Innovación",N$3:N$39)-N45</f>
        <v>0</v>
      </c>
      <c r="O44" s="170">
        <f>SUMIF($D$3:$D$39,"Innovación",O$3:O$39)-O45</f>
        <v>0</v>
      </c>
      <c r="P44" s="170">
        <f>SUMIF($D$3:$D$39,"Innovación",P$3:P$39)-P45</f>
        <v>0</v>
      </c>
      <c r="Q44" s="170">
        <f>SUMIF($D$3:$D$39,"Innovación",Q$3:Q$39)-Q45</f>
        <v>0</v>
      </c>
      <c r="R44" s="170">
        <f>SUM(N44:Q44)</f>
        <v>0</v>
      </c>
      <c r="S44" s="124" t="e">
        <f>R44/R40</f>
        <v>#REF!</v>
      </c>
    </row>
    <row r="45" spans="1:19" x14ac:dyDescent="0.2">
      <c r="A45" s="242" t="s">
        <v>457</v>
      </c>
      <c r="E45" s="242">
        <f>SUMIF($C$3:$C$39,"10",E$3:E$39)</f>
        <v>0</v>
      </c>
      <c r="F45" s="242">
        <f>SUMIF($C$3:$C$39,"10",F$3:F$39)</f>
        <v>0</v>
      </c>
      <c r="G45" s="242">
        <f>SUMIF($C$3:$C$39,"10",G$3:G$39)</f>
        <v>0</v>
      </c>
      <c r="H45" s="242">
        <f>SUMIF($C$3:$C$39,"10",H$3:H$39)</f>
        <v>0</v>
      </c>
      <c r="I45" s="242">
        <f>SUM(E45:H45)</f>
        <v>0</v>
      </c>
      <c r="J45" s="124" t="e">
        <f>I45/I40</f>
        <v>#REF!</v>
      </c>
      <c r="K45" s="130"/>
      <c r="L45" s="130"/>
      <c r="M45" s="130"/>
      <c r="N45" s="170">
        <f>SUMIF($C$3:$C$39,"10",N$3:N$39)</f>
        <v>0</v>
      </c>
      <c r="O45" s="170">
        <f>SUMIF($C$3:$C$39,"10",O$3:O$39)</f>
        <v>0</v>
      </c>
      <c r="P45" s="170">
        <f>SUMIF($C$3:$C$39,"10",P$3:P$39)</f>
        <v>0</v>
      </c>
      <c r="Q45" s="170">
        <f>SUMIF($C$3:$C$39,"10",Q$3:Q$39)</f>
        <v>0</v>
      </c>
      <c r="R45" s="170">
        <f>SUM(N45:Q45)</f>
        <v>0</v>
      </c>
      <c r="S45" s="124" t="e">
        <f>R45/R40</f>
        <v>#REF!</v>
      </c>
    </row>
    <row r="46" spans="1:19" s="243" customFormat="1" x14ac:dyDescent="0.2">
      <c r="J46" s="210"/>
      <c r="K46" s="210"/>
      <c r="L46" s="210"/>
      <c r="M46" s="210"/>
      <c r="N46" s="210"/>
      <c r="O46" s="210"/>
      <c r="P46" s="210"/>
      <c r="Q46" s="210"/>
      <c r="R46" s="210"/>
    </row>
    <row r="47" spans="1:19" x14ac:dyDescent="0.2">
      <c r="A47" s="242" t="s">
        <v>451</v>
      </c>
      <c r="I47" s="242" t="e">
        <f>I40-I42-I45-I44-I43</f>
        <v>#REF!</v>
      </c>
      <c r="R47" s="170" t="e">
        <f>R40-R42-R45-R44-R43</f>
        <v>#REF!</v>
      </c>
    </row>
  </sheetData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4" orientation="landscape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H59"/>
  <sheetViews>
    <sheetView showGridLines="0" workbookViewId="0"/>
  </sheetViews>
  <sheetFormatPr baseColWidth="10" defaultColWidth="11.44140625" defaultRowHeight="9.6" x14ac:dyDescent="0.2"/>
  <cols>
    <col min="1" max="1" width="37.44140625" style="110" customWidth="1"/>
    <col min="2" max="2" width="9.5546875" style="110" customWidth="1"/>
    <col min="3" max="3" width="10.44140625" style="110" customWidth="1"/>
    <col min="4" max="4" width="9.88671875" style="110" customWidth="1"/>
    <col min="5" max="5" width="9.33203125" style="110" customWidth="1"/>
    <col min="6" max="6" width="8.88671875" style="110" customWidth="1"/>
    <col min="7" max="7" width="10.6640625" style="110" customWidth="1"/>
    <col min="8" max="16384" width="11.44140625" style="110"/>
  </cols>
  <sheetData>
    <row r="1" spans="1:7" s="439" customFormat="1" x14ac:dyDescent="0.2">
      <c r="A1" s="102" t="str">
        <f>IF(PRESUPUESTO!A30="","",PRESUPUESTO!A30)</f>
        <v>AMORTIZACIÓN DE LAS INVERSIONES</v>
      </c>
      <c r="B1" s="484" t="s">
        <v>322</v>
      </c>
      <c r="C1" s="104">
        <f>IF(PRESUPUESTO!F30="","",PRESUPUESTO!F30)</f>
        <v>1900</v>
      </c>
      <c r="D1" s="104">
        <f>IF(PRESUPUESTO!G30="","",PRESUPUESTO!G30)</f>
        <v>1901</v>
      </c>
      <c r="E1" s="104">
        <f>IF(PRESUPUESTO!H30="","",PRESUPUESTO!H30)</f>
        <v>1902</v>
      </c>
      <c r="F1" s="104">
        <f>IF(PRESUPUESTO!I30="","",PRESUPUESTO!I30)</f>
        <v>1903</v>
      </c>
      <c r="G1" s="105" t="str">
        <f>IF(PRESUPUESTO!J30="","",PRESUPUESTO!J30)</f>
        <v>TOTAL</v>
      </c>
    </row>
    <row r="2" spans="1:7" x14ac:dyDescent="0.2">
      <c r="A2" s="106" t="str">
        <f>IF(PRESUPUESTO!E31="","",IF(OR(PRESUPUESTO!B31="Investigación",PRESUPUESTO!B31="Desarrollo"),PRESUPUESTO!A31,""))</f>
        <v/>
      </c>
      <c r="B2" s="107" t="e">
        <f>IF(PRESUPUESTO!B31="","",IF(OR(PRESUPUESTO!B31="Investigación",PRESUPUESTO!B31="Desarrollo"),PRESUPUESTO!B31,""))</f>
        <v>#REF!</v>
      </c>
      <c r="C2" s="107" t="e">
        <f>IF(PRESUPUESTO!F31="",0,IF(OR(PRESUPUESTO!$B$31="Investigación",PRESUPUESTO!$B$31="Desarrollo"),PRESUPUESTO!F31,""))</f>
        <v>#REF!</v>
      </c>
      <c r="D2" s="107" t="e">
        <f>IF(PRESUPUESTO!G31="",0,IF(OR(PRESUPUESTO!$B$31="Investigación",PRESUPUESTO!$B$31="Desarrollo"),PRESUPUESTO!G31,""))</f>
        <v>#REF!</v>
      </c>
      <c r="E2" s="107" t="e">
        <f>IF(PRESUPUESTO!H31="",0,IF(OR(PRESUPUESTO!$B$31="Investigación",PRESUPUESTO!$B$31="Desarrollo"),PRESUPUESTO!H31,""))</f>
        <v>#REF!</v>
      </c>
      <c r="F2" s="107">
        <f>IF(PRESUPUESTO!I31="",0,IF(OR(PRESUPUESTO!$B$31="Investigación",PRESUPUESTO!$B$31="Desarrollo"),PRESUPUESTO!I31,""))</f>
        <v>0</v>
      </c>
      <c r="G2" s="108">
        <f>IF(A2="",0,SUM(C2:F2))</f>
        <v>0</v>
      </c>
    </row>
    <row r="3" spans="1:7" x14ac:dyDescent="0.2">
      <c r="A3" s="109" t="str">
        <f>IF(PRESUPUESTO!E32="","",IF(OR(PRESUPUESTO!B32="Investigación",PRESUPUESTO!B32="Desarrollo"),PRESUPUESTO!A32,""))</f>
        <v/>
      </c>
      <c r="B3" s="110" t="e">
        <f>IF(PRESUPUESTO!B32="","",IF(OR(PRESUPUESTO!B32="Investigación",PRESUPUESTO!B32="Desarrollo"),PRESUPUESTO!B32,""))</f>
        <v>#REF!</v>
      </c>
      <c r="C3" s="110" t="e">
        <f>IF(PRESUPUESTO!F32="",0,IF(OR(PRESUPUESTO!$B$32="Investigación",PRESUPUESTO!$B$32="Desarrollo"),PRESUPUESTO!F32,""))</f>
        <v>#REF!</v>
      </c>
      <c r="D3" s="110" t="e">
        <f>IF(PRESUPUESTO!G32="",0,IF(OR(PRESUPUESTO!$B$32="Investigación",PRESUPUESTO!$B$32="Desarrollo"),PRESUPUESTO!G32,""))</f>
        <v>#REF!</v>
      </c>
      <c r="E3" s="110" t="e">
        <f>IF(PRESUPUESTO!H32="",0,IF(OR(PRESUPUESTO!$B$32="Investigación",PRESUPUESTO!$B$32="Desarrollo"),PRESUPUESTO!H32,""))</f>
        <v>#REF!</v>
      </c>
      <c r="F3" s="110">
        <f>IF(PRESUPUESTO!I32="",0,IF(OR(PRESUPUESTO!$B$32="Investigación",PRESUPUESTO!$B$32="Desarrollo"),PRESUPUESTO!I32,""))</f>
        <v>0</v>
      </c>
      <c r="G3" s="111">
        <f>IF(A3="",0,SUM(C3:F3))</f>
        <v>0</v>
      </c>
    </row>
    <row r="4" spans="1:7" x14ac:dyDescent="0.2">
      <c r="A4" s="109" t="str">
        <f>IF(PRESUPUESTO!E33="","",IF(OR(PRESUPUESTO!B33="Investigación",PRESUPUESTO!B33="Desarrollo"),PRESUPUESTO!A33,""))</f>
        <v/>
      </c>
      <c r="B4" s="110" t="e">
        <f>IF(PRESUPUESTO!B33="","",IF(OR(PRESUPUESTO!B33="Investigación",PRESUPUESTO!B33="Desarrollo"),PRESUPUESTO!B33,""))</f>
        <v>#REF!</v>
      </c>
      <c r="C4" s="110" t="e">
        <f>IF(PRESUPUESTO!F33="",0,IF(OR(PRESUPUESTO!$B$33="Investigación",PRESUPUESTO!$B$33="Desarrollo"),PRESUPUESTO!F33,""))</f>
        <v>#REF!</v>
      </c>
      <c r="D4" s="110" t="e">
        <f>IF(PRESUPUESTO!G33="",0,IF(OR(PRESUPUESTO!$B$33="Investigación",PRESUPUESTO!$B$33="Desarrollo"),PRESUPUESTO!G33,""))</f>
        <v>#REF!</v>
      </c>
      <c r="E4" s="110" t="e">
        <f>IF(PRESUPUESTO!H33="",0,IF(OR(PRESUPUESTO!$B$33="Investigación",PRESUPUESTO!$B$33="Desarrollo"),PRESUPUESTO!H33,""))</f>
        <v>#REF!</v>
      </c>
      <c r="F4" s="110">
        <f>IF(PRESUPUESTO!I33="",0,IF(OR(PRESUPUESTO!$B$33="Investigación",PRESUPUESTO!$B$33="Desarrollo"),PRESUPUESTO!I33,""))</f>
        <v>0</v>
      </c>
      <c r="G4" s="111">
        <f t="shared" ref="G4:G16" si="0">IF(A4="",0,SUM(C4:F4))</f>
        <v>0</v>
      </c>
    </row>
    <row r="5" spans="1:7" x14ac:dyDescent="0.2">
      <c r="A5" s="109" t="str">
        <f>IF(PRESUPUESTO!E34="","",IF(OR(PRESUPUESTO!B34="Investigación",PRESUPUESTO!B34="Desarrollo"),PRESUPUESTO!A34,""))</f>
        <v/>
      </c>
      <c r="B5" s="110" t="e">
        <f>IF(PRESUPUESTO!B34="","",IF(OR(PRESUPUESTO!B34="Investigación",PRESUPUESTO!B34="Desarrollo"),PRESUPUESTO!B34,""))</f>
        <v>#REF!</v>
      </c>
      <c r="C5" s="110" t="e">
        <f>IF(PRESUPUESTO!F34="",0,IF(OR(PRESUPUESTO!$B$34="Investigación",PRESUPUESTO!$B$34="Desarrollo"),PRESUPUESTO!F34,""))</f>
        <v>#REF!</v>
      </c>
      <c r="D5" s="110" t="e">
        <f>IF(PRESUPUESTO!G34="",0,IF(OR(PRESUPUESTO!$B$34="Investigación",PRESUPUESTO!$B$34="Desarrollo"),PRESUPUESTO!G34,""))</f>
        <v>#REF!</v>
      </c>
      <c r="E5" s="110" t="e">
        <f>IF(PRESUPUESTO!H34="",0,IF(OR(PRESUPUESTO!$B$34="Investigación",PRESUPUESTO!$B$34="Desarrollo"),PRESUPUESTO!H34,""))</f>
        <v>#REF!</v>
      </c>
      <c r="F5" s="110">
        <f>IF(PRESUPUESTO!I34="",0,IF(OR(PRESUPUESTO!$B$34="Investigación",PRESUPUESTO!$B$34="Desarrollo"),PRESUPUESTO!I34,""))</f>
        <v>0</v>
      </c>
      <c r="G5" s="111">
        <f t="shared" si="0"/>
        <v>0</v>
      </c>
    </row>
    <row r="6" spans="1:7" x14ac:dyDescent="0.2">
      <c r="A6" s="109" t="str">
        <f>IF(PRESUPUESTO!E35="","",IF(OR(PRESUPUESTO!B35="Investigación",PRESUPUESTO!B35="Desarrollo"),PRESUPUESTO!A35,""))</f>
        <v/>
      </c>
      <c r="B6" s="110" t="e">
        <f>IF(PRESUPUESTO!B35="","",IF(OR(PRESUPUESTO!B35="Investigación",PRESUPUESTO!B35="Desarrollo"),PRESUPUESTO!B35,""))</f>
        <v>#REF!</v>
      </c>
      <c r="C6" s="110" t="e">
        <f>IF(PRESUPUESTO!F35="",0,IF(OR(PRESUPUESTO!$B$35="Investigación",PRESUPUESTO!$B$35="Desarrollo"),PRESUPUESTO!F35,""))</f>
        <v>#REF!</v>
      </c>
      <c r="D6" s="110" t="e">
        <f>IF(PRESUPUESTO!G35="",0,IF(OR(PRESUPUESTO!$B$35="Investigación",PRESUPUESTO!$B$35="Desarrollo"),PRESUPUESTO!G35,""))</f>
        <v>#REF!</v>
      </c>
      <c r="E6" s="110" t="e">
        <f>IF(PRESUPUESTO!H35="",0,IF(OR(PRESUPUESTO!$B$35="Investigación",PRESUPUESTO!$B$35="Desarrollo"),PRESUPUESTO!H35,""))</f>
        <v>#REF!</v>
      </c>
      <c r="F6" s="110">
        <f>IF(PRESUPUESTO!I35="",0,IF(OR(PRESUPUESTO!$B$35="Investigación",PRESUPUESTO!$B$35="Desarrollo"),PRESUPUESTO!I35,""))</f>
        <v>0</v>
      </c>
      <c r="G6" s="111">
        <f t="shared" si="0"/>
        <v>0</v>
      </c>
    </row>
    <row r="7" spans="1:7" x14ac:dyDescent="0.2">
      <c r="A7" s="109" t="str">
        <f>IF(PRESUPUESTO!E36="","",IF(OR(PRESUPUESTO!B36="Investigación",PRESUPUESTO!B36="Desarrollo"),PRESUPUESTO!A36,""))</f>
        <v/>
      </c>
      <c r="B7" s="110" t="e">
        <f>IF(PRESUPUESTO!B36="","",IF(OR(PRESUPUESTO!B36="Investigación",PRESUPUESTO!B36="Desarrollo"),PRESUPUESTO!B36,""))</f>
        <v>#REF!</v>
      </c>
      <c r="C7" s="110" t="e">
        <f>IF(PRESUPUESTO!F36="",0,IF(OR(PRESUPUESTO!$B$36="Investigación",PRESUPUESTO!$B$36="Desarrollo"),PRESUPUESTO!F36,""))</f>
        <v>#REF!</v>
      </c>
      <c r="D7" s="110" t="e">
        <f>IF(PRESUPUESTO!G36="",0,IF(OR(PRESUPUESTO!$B$36="Investigación",PRESUPUESTO!$B$36="Desarrollo"),PRESUPUESTO!G36,""))</f>
        <v>#REF!</v>
      </c>
      <c r="E7" s="110" t="e">
        <f>IF(PRESUPUESTO!H36="",0,IF(OR(PRESUPUESTO!$B$36="Investigación",PRESUPUESTO!$B$36="Desarrollo"),PRESUPUESTO!H36,""))</f>
        <v>#REF!</v>
      </c>
      <c r="F7" s="110">
        <f>IF(PRESUPUESTO!I36="",0,IF(OR(PRESUPUESTO!$B$36="Investigación",PRESUPUESTO!$B$36="Desarrollo"),PRESUPUESTO!I36,""))</f>
        <v>0</v>
      </c>
      <c r="G7" s="111">
        <f t="shared" si="0"/>
        <v>0</v>
      </c>
    </row>
    <row r="8" spans="1:7" x14ac:dyDescent="0.2">
      <c r="A8" s="109" t="str">
        <f>IF(PRESUPUESTO!E37="","",IF(OR(PRESUPUESTO!B37="Investigación",PRESUPUESTO!B37="Desarrollo"),PRESUPUESTO!A37,""))</f>
        <v/>
      </c>
      <c r="B8" s="110" t="e">
        <f>IF(PRESUPUESTO!B37="","",IF(OR(PRESUPUESTO!B37="Investigación",PRESUPUESTO!B37="Desarrollo"),PRESUPUESTO!B37,""))</f>
        <v>#REF!</v>
      </c>
      <c r="C8" s="110" t="e">
        <f>IF(PRESUPUESTO!F37="",0,IF(OR(PRESUPUESTO!$B$37="Investigación",PRESUPUESTO!$B$37="Desarrollo"),PRESUPUESTO!F37,""))</f>
        <v>#REF!</v>
      </c>
      <c r="D8" s="110" t="e">
        <f>IF(PRESUPUESTO!G37="",0,IF(OR(PRESUPUESTO!$B$37="Investigación",PRESUPUESTO!$B$37="Desarrollo"),PRESUPUESTO!G37,""))</f>
        <v>#REF!</v>
      </c>
      <c r="E8" s="110" t="e">
        <f>IF(PRESUPUESTO!H37="",0,IF(OR(PRESUPUESTO!$B$37="Investigación",PRESUPUESTO!$B$37="Desarrollo"),PRESUPUESTO!H37,""))</f>
        <v>#REF!</v>
      </c>
      <c r="F8" s="110">
        <f>IF(PRESUPUESTO!I37="",0,IF(OR(PRESUPUESTO!$B$37="Investigación",PRESUPUESTO!$B$37="Desarrollo"),PRESUPUESTO!I37,""))</f>
        <v>0</v>
      </c>
      <c r="G8" s="111">
        <f t="shared" si="0"/>
        <v>0</v>
      </c>
    </row>
    <row r="9" spans="1:7" x14ac:dyDescent="0.2">
      <c r="A9" s="109" t="str">
        <f>IF(PRESUPUESTO!E38="","",IF(OR(PRESUPUESTO!B38="Investigación",PRESUPUESTO!B38="Desarrollo"),PRESUPUESTO!A38,""))</f>
        <v/>
      </c>
      <c r="B9" s="110" t="e">
        <f>IF(PRESUPUESTO!B38="","",IF(OR(PRESUPUESTO!B38="Investigación",PRESUPUESTO!B38="Desarrollo"),PRESUPUESTO!B38,""))</f>
        <v>#REF!</v>
      </c>
      <c r="C9" s="110" t="e">
        <f>IF(PRESUPUESTO!F38="",0,IF(OR(PRESUPUESTO!$B$38="Investigación",PRESUPUESTO!$B$38="Desarrollo"),PRESUPUESTO!F38,""))</f>
        <v>#REF!</v>
      </c>
      <c r="D9" s="110" t="e">
        <f>IF(PRESUPUESTO!G38="",0,IF(OR(PRESUPUESTO!$B$38="Investigación",PRESUPUESTO!$B$38="Desarrollo"),PRESUPUESTO!G38,""))</f>
        <v>#REF!</v>
      </c>
      <c r="E9" s="110" t="e">
        <f>IF(PRESUPUESTO!H38="",0,IF(OR(PRESUPUESTO!$B$38="Investigación",PRESUPUESTO!$B$38="Desarrollo"),PRESUPUESTO!H38,""))</f>
        <v>#REF!</v>
      </c>
      <c r="F9" s="110">
        <f>IF(PRESUPUESTO!I38="",0,IF(OR(PRESUPUESTO!$B$38="Investigación",PRESUPUESTO!$B$38="Desarrollo"),PRESUPUESTO!I38,""))</f>
        <v>0</v>
      </c>
      <c r="G9" s="111">
        <f t="shared" si="0"/>
        <v>0</v>
      </c>
    </row>
    <row r="10" spans="1:7" x14ac:dyDescent="0.2">
      <c r="A10" s="109" t="str">
        <f>IF(PRESUPUESTO!E39="","",IF(OR(PRESUPUESTO!B39="Investigación",PRESUPUESTO!B39="Desarrollo"),PRESUPUESTO!A39,""))</f>
        <v/>
      </c>
      <c r="B10" s="110" t="e">
        <f>IF(PRESUPUESTO!B39="","",IF(OR(PRESUPUESTO!B39="Investigación",PRESUPUESTO!B39="Desarrollo"),PRESUPUESTO!B39,""))</f>
        <v>#REF!</v>
      </c>
      <c r="C10" s="110" t="e">
        <f>IF(PRESUPUESTO!F39="",0,IF(OR(PRESUPUESTO!$B$39="Investigación",PRESUPUESTO!$B$39="Desarrollo"),PRESUPUESTO!F39,""))</f>
        <v>#REF!</v>
      </c>
      <c r="D10" s="110" t="e">
        <f>IF(PRESUPUESTO!G39="",0,IF(OR(PRESUPUESTO!$B$39="Investigación",PRESUPUESTO!$B$39="Desarrollo"),PRESUPUESTO!G39,""))</f>
        <v>#REF!</v>
      </c>
      <c r="E10" s="110" t="e">
        <f>IF(PRESUPUESTO!H39="",0,IF(OR(PRESUPUESTO!$B$39="Investigación",PRESUPUESTO!$B$39="Desarrollo"),PRESUPUESTO!H39,""))</f>
        <v>#REF!</v>
      </c>
      <c r="F10" s="110">
        <f>IF(PRESUPUESTO!I39="",0,IF(OR(PRESUPUESTO!$B$39="Investigación",PRESUPUESTO!$B$39="Desarrollo"),PRESUPUESTO!I39,""))</f>
        <v>0</v>
      </c>
      <c r="G10" s="111">
        <f t="shared" si="0"/>
        <v>0</v>
      </c>
    </row>
    <row r="11" spans="1:7" x14ac:dyDescent="0.2">
      <c r="A11" s="109" t="str">
        <f>IF(PRESUPUESTO!E40="","",IF(OR(PRESUPUESTO!B40="Investigación",PRESUPUESTO!B40="Desarrollo"),PRESUPUESTO!A40,""))</f>
        <v/>
      </c>
      <c r="B11" s="110" t="e">
        <f>IF(PRESUPUESTO!B40="","",IF(OR(PRESUPUESTO!B40="Investigación",PRESUPUESTO!B40="Desarrollo"),PRESUPUESTO!B40,""))</f>
        <v>#REF!</v>
      </c>
      <c r="C11" s="110" t="e">
        <f>IF(PRESUPUESTO!F40="",0,IF(OR(PRESUPUESTO!$B$40="Investigación",PRESUPUESTO!$B$40="Desarrollo"),PRESUPUESTO!F40,""))</f>
        <v>#REF!</v>
      </c>
      <c r="D11" s="110" t="e">
        <f>IF(PRESUPUESTO!G40="",0,IF(OR(PRESUPUESTO!$B$40="Investigación",PRESUPUESTO!$B$40="Desarrollo"),PRESUPUESTO!G40,""))</f>
        <v>#REF!</v>
      </c>
      <c r="E11" s="110" t="e">
        <f>IF(PRESUPUESTO!H40="",0,IF(OR(PRESUPUESTO!$B$40="Investigación",PRESUPUESTO!$B$40="Desarrollo"),PRESUPUESTO!H40,""))</f>
        <v>#REF!</v>
      </c>
      <c r="F11" s="110">
        <f>IF(PRESUPUESTO!I40="",0,IF(OR(PRESUPUESTO!$B$40="Investigación",PRESUPUESTO!$B$40="Desarrollo"),PRESUPUESTO!I40,""))</f>
        <v>0</v>
      </c>
      <c r="G11" s="111">
        <f t="shared" si="0"/>
        <v>0</v>
      </c>
    </row>
    <row r="12" spans="1:7" x14ac:dyDescent="0.2">
      <c r="A12" s="109" t="str">
        <f>IF(PRESUPUESTO!E41="","",IF(OR(PRESUPUESTO!B41="Investigación",PRESUPUESTO!B41="Desarrollo"),PRESUPUESTO!A41,""))</f>
        <v/>
      </c>
      <c r="B12" s="110" t="e">
        <f>IF(PRESUPUESTO!B41="","",IF(OR(PRESUPUESTO!B41="Investigación",PRESUPUESTO!B41="Desarrollo"),PRESUPUESTO!B41,""))</f>
        <v>#REF!</v>
      </c>
      <c r="C12" s="110" t="e">
        <f>IF(PRESUPUESTO!F41="",0,IF(OR(PRESUPUESTO!$B$41="Investigación",PRESUPUESTO!$B$41="Desarrollo"),PRESUPUESTO!F41,""))</f>
        <v>#REF!</v>
      </c>
      <c r="D12" s="110" t="e">
        <f>IF(PRESUPUESTO!G41="",0,IF(OR(PRESUPUESTO!$B$41="Investigación",PRESUPUESTO!$B$41="Desarrollo"),PRESUPUESTO!G41,""))</f>
        <v>#REF!</v>
      </c>
      <c r="E12" s="110" t="e">
        <f>IF(PRESUPUESTO!H41="",0,IF(OR(PRESUPUESTO!$B$41="Investigación",PRESUPUESTO!$B$41="Desarrollo"),PRESUPUESTO!H41,""))</f>
        <v>#REF!</v>
      </c>
      <c r="F12" s="110">
        <f>IF(PRESUPUESTO!I41="",0,IF(OR(PRESUPUESTO!$B$41="Investigación",PRESUPUESTO!$B$41="Desarrollo"),PRESUPUESTO!I41,""))</f>
        <v>0</v>
      </c>
      <c r="G12" s="111">
        <f t="shared" si="0"/>
        <v>0</v>
      </c>
    </row>
    <row r="13" spans="1:7" x14ac:dyDescent="0.2">
      <c r="A13" s="109" t="str">
        <f>IF(PRESUPUESTO!E42="","",IF(OR(PRESUPUESTO!B42="Investigación",PRESUPUESTO!B42="Desarrollo"),PRESUPUESTO!A42,""))</f>
        <v/>
      </c>
      <c r="B13" s="110" t="e">
        <f>IF(PRESUPUESTO!B42="","",IF(OR(PRESUPUESTO!B42="Investigación",PRESUPUESTO!B42="Desarrollo"),PRESUPUESTO!B42,""))</f>
        <v>#REF!</v>
      </c>
      <c r="C13" s="110" t="e">
        <f>IF(PRESUPUESTO!F42="",0,IF(OR(PRESUPUESTO!$B$42="Investigación",PRESUPUESTO!$B$42="Desarrollo"),PRESUPUESTO!F42,""))</f>
        <v>#REF!</v>
      </c>
      <c r="D13" s="110" t="e">
        <f>IF(PRESUPUESTO!G42="",0,IF(OR(PRESUPUESTO!$B$42="Investigación",PRESUPUESTO!$B$42="Desarrollo"),PRESUPUESTO!G42,""))</f>
        <v>#REF!</v>
      </c>
      <c r="E13" s="110" t="e">
        <f>IF(PRESUPUESTO!H42="",0,IF(OR(PRESUPUESTO!$B$42="Investigación",PRESUPUESTO!$B$42="Desarrollo"),PRESUPUESTO!H42,""))</f>
        <v>#REF!</v>
      </c>
      <c r="F13" s="110">
        <f>IF(PRESUPUESTO!I42="",0,IF(OR(PRESUPUESTO!$B$42="Investigación",PRESUPUESTO!$B$42="Desarrollo"),PRESUPUESTO!I42,""))</f>
        <v>0</v>
      </c>
      <c r="G13" s="111">
        <f t="shared" si="0"/>
        <v>0</v>
      </c>
    </row>
    <row r="14" spans="1:7" x14ac:dyDescent="0.2">
      <c r="A14" s="109" t="str">
        <f>IF(PRESUPUESTO!E43="","",IF(OR(PRESUPUESTO!B43="Investigación",PRESUPUESTO!B43="Desarrollo"),PRESUPUESTO!A43,""))</f>
        <v/>
      </c>
      <c r="B14" s="110" t="e">
        <f>IF(PRESUPUESTO!B43="","",IF(OR(PRESUPUESTO!B43="Investigación",PRESUPUESTO!B43="Desarrollo"),PRESUPUESTO!B43,""))</f>
        <v>#REF!</v>
      </c>
      <c r="C14" s="110" t="e">
        <f>IF(PRESUPUESTO!F43="",0,IF(OR(PRESUPUESTO!$B$43="Investigación",PRESUPUESTO!$B$43="Desarrollo"),PRESUPUESTO!F43,""))</f>
        <v>#REF!</v>
      </c>
      <c r="D14" s="110" t="e">
        <f>IF(PRESUPUESTO!G43="",0,IF(OR(PRESUPUESTO!$B$43="Investigación",PRESUPUESTO!$B$43="Desarrollo"),PRESUPUESTO!G43,""))</f>
        <v>#REF!</v>
      </c>
      <c r="E14" s="110" t="e">
        <f>IF(PRESUPUESTO!H43="",0,IF(OR(PRESUPUESTO!$B$43="Investigación",PRESUPUESTO!$B$43="Desarrollo"),PRESUPUESTO!H43,""))</f>
        <v>#REF!</v>
      </c>
      <c r="F14" s="110">
        <f>IF(PRESUPUESTO!I43="",0,IF(OR(PRESUPUESTO!$B$43="Investigación",PRESUPUESTO!$B$43="Desarrollo"),PRESUPUESTO!I43,""))</f>
        <v>0</v>
      </c>
      <c r="G14" s="111">
        <f t="shared" si="0"/>
        <v>0</v>
      </c>
    </row>
    <row r="15" spans="1:7" x14ac:dyDescent="0.2">
      <c r="A15" s="109" t="str">
        <f>IF(PRESUPUESTO!E44="","",IF(OR(PRESUPUESTO!B44="Investigación",PRESUPUESTO!B44="Desarrollo"),PRESUPUESTO!A44,""))</f>
        <v/>
      </c>
      <c r="B15" s="110" t="e">
        <f>IF(PRESUPUESTO!B44="","",IF(OR(PRESUPUESTO!B44="Investigación",PRESUPUESTO!B44="Desarrollo"),PRESUPUESTO!B44,""))</f>
        <v>#REF!</v>
      </c>
      <c r="C15" s="110" t="e">
        <f>IF(PRESUPUESTO!F44="",0,IF(OR(PRESUPUESTO!$B$44="Investigación",PRESUPUESTO!$B$44="Desarrollo"),PRESUPUESTO!F44,""))</f>
        <v>#REF!</v>
      </c>
      <c r="D15" s="110" t="e">
        <f>IF(PRESUPUESTO!G44="",0,IF(OR(PRESUPUESTO!$B$44="Investigación",PRESUPUESTO!$B$44="Desarrollo"),PRESUPUESTO!G44,""))</f>
        <v>#REF!</v>
      </c>
      <c r="E15" s="110" t="e">
        <f>IF(PRESUPUESTO!H44="",0,IF(OR(PRESUPUESTO!$B$44="Investigación",PRESUPUESTO!$B$44="Desarrollo"),PRESUPUESTO!H44,""))</f>
        <v>#REF!</v>
      </c>
      <c r="F15" s="110">
        <f>IF(PRESUPUESTO!I44="",0,IF(OR(PRESUPUESTO!$B$44="Investigación",PRESUPUESTO!$B$44="Desarrollo"),PRESUPUESTO!I44,""))</f>
        <v>0</v>
      </c>
      <c r="G15" s="111">
        <f t="shared" si="0"/>
        <v>0</v>
      </c>
    </row>
    <row r="16" spans="1:7" x14ac:dyDescent="0.2">
      <c r="A16" s="109" t="str">
        <f>IF(PRESUPUESTO!E45="","",IF(OR(PRESUPUESTO!B45="Investigación",PRESUPUESTO!B45="Desarrollo"),PRESUPUESTO!A45,""))</f>
        <v/>
      </c>
      <c r="B16" s="110" t="e">
        <f>IF(PRESUPUESTO!B45="","",IF(OR(PRESUPUESTO!B45="Investigación",PRESUPUESTO!B45="Desarrollo"),PRESUPUESTO!B45,""))</f>
        <v>#REF!</v>
      </c>
      <c r="C16" s="110" t="e">
        <f>IF(PRESUPUESTO!F45="",0,IF(OR(PRESUPUESTO!$B$45="Investigación",PRESUPUESTO!$B$45="Desarrollo"),PRESUPUESTO!F45,""))</f>
        <v>#REF!</v>
      </c>
      <c r="D16" s="110" t="e">
        <f>IF(PRESUPUESTO!G45="",0,IF(OR(PRESUPUESTO!$B$45="Investigación",PRESUPUESTO!$B$45="Desarrollo"),PRESUPUESTO!G45,""))</f>
        <v>#REF!</v>
      </c>
      <c r="E16" s="110" t="e">
        <f>IF(PRESUPUESTO!H45="",0,IF(OR(PRESUPUESTO!$B$45="Investigación",PRESUPUESTO!$B$45="Desarrollo"),PRESUPUESTO!H45,""))</f>
        <v>#REF!</v>
      </c>
      <c r="F16" s="110">
        <f>IF(PRESUPUESTO!I45="",0,IF(OR(PRESUPUESTO!$B$45="Investigación",PRESUPUESTO!$B$45="Desarrollo"),PRESUPUESTO!I45,""))</f>
        <v>0</v>
      </c>
      <c r="G16" s="111">
        <f t="shared" si="0"/>
        <v>0</v>
      </c>
    </row>
    <row r="17" spans="1:7" s="439" customFormat="1" x14ac:dyDescent="0.2">
      <c r="A17" s="112" t="str">
        <f>IF(PRESUPUESTO!A46="","",PRESUPUESTO!A46)</f>
        <v>TOTAL AMORTIZACIONES</v>
      </c>
      <c r="B17" s="113"/>
      <c r="C17" s="113" t="e">
        <f>SUM(C2:C16)</f>
        <v>#REF!</v>
      </c>
      <c r="D17" s="113" t="e">
        <f>SUM(D2:D16)</f>
        <v>#REF!</v>
      </c>
      <c r="E17" s="113" t="e">
        <f>SUM(E2:E16)</f>
        <v>#REF!</v>
      </c>
      <c r="F17" s="113">
        <f>SUM(F2:F16)</f>
        <v>0</v>
      </c>
      <c r="G17" s="114" t="e">
        <f>SUM(C17:F17)</f>
        <v>#REF!</v>
      </c>
    </row>
    <row r="18" spans="1:7" s="439" customFormat="1" x14ac:dyDescent="0.2">
      <c r="A18" s="485" t="str">
        <f>IF(PRESUPUESTO!A47="","",PRESUPUESTO!A47)</f>
        <v>MANO DE OBRA</v>
      </c>
      <c r="B18" s="484" t="s">
        <v>322</v>
      </c>
      <c r="C18" s="486">
        <f>C1</f>
        <v>1900</v>
      </c>
      <c r="D18" s="486">
        <f>D1</f>
        <v>1901</v>
      </c>
      <c r="E18" s="486">
        <f>E1</f>
        <v>1902</v>
      </c>
      <c r="F18" s="486">
        <f>F1</f>
        <v>1903</v>
      </c>
      <c r="G18" s="487" t="str">
        <f>G1</f>
        <v>TOTAL</v>
      </c>
    </row>
    <row r="19" spans="1:7" x14ac:dyDescent="0.2">
      <c r="A19" s="106" t="str">
        <f>IF(PRESUPUESTO!A48="","",PRESUPUESTO!A48)</f>
        <v>Mano de obra Investigación</v>
      </c>
      <c r="B19" s="107" t="s">
        <v>500</v>
      </c>
      <c r="C19" s="107">
        <f>IF(PRESUPUESTO!F48="","",PRESUPUESTO!F48)</f>
        <v>0</v>
      </c>
      <c r="D19" s="107">
        <f>IF(PRESUPUESTO!G48="","",PRESUPUESTO!G48)</f>
        <v>0</v>
      </c>
      <c r="E19" s="107">
        <f>IF(PRESUPUESTO!H48="","",PRESUPUESTO!H48)</f>
        <v>0</v>
      </c>
      <c r="F19" s="107">
        <f>IF(PRESUPUESTO!I48="","",PRESUPUESTO!I48)</f>
        <v>0</v>
      </c>
      <c r="G19" s="108">
        <f>SUM(C19:F19)</f>
        <v>0</v>
      </c>
    </row>
    <row r="20" spans="1:7" x14ac:dyDescent="0.2">
      <c r="A20" s="109" t="s">
        <v>561</v>
      </c>
      <c r="B20" s="110" t="s">
        <v>550</v>
      </c>
      <c r="C20" s="110">
        <f>IF(PRESUPUESTO!F49="","",PRESUPUESTO!F49)</f>
        <v>0</v>
      </c>
      <c r="D20" s="110">
        <f>IF(PRESUPUESTO!G49="","",PRESUPUESTO!G49)</f>
        <v>0</v>
      </c>
      <c r="E20" s="110">
        <f>IF(PRESUPUESTO!H49="","",PRESUPUESTO!H49)</f>
        <v>0</v>
      </c>
      <c r="F20" s="110">
        <f>IF(PRESUPUESTO!I49="","",PRESUPUESTO!I49)</f>
        <v>0</v>
      </c>
      <c r="G20" s="111">
        <f>SUM(C20:F20)</f>
        <v>0</v>
      </c>
    </row>
    <row r="21" spans="1:7" s="439" customFormat="1" x14ac:dyDescent="0.2">
      <c r="A21" s="112" t="str">
        <f>IF(PRESUPUESTO!A52="","",PRESUPUESTO!A52)</f>
        <v>TOTAL MANO DE OBRA</v>
      </c>
      <c r="B21" s="113"/>
      <c r="C21" s="113">
        <f>C19+C20</f>
        <v>0</v>
      </c>
      <c r="D21" s="113">
        <f>D19+D20</f>
        <v>0</v>
      </c>
      <c r="E21" s="113">
        <f>E19+E20</f>
        <v>0</v>
      </c>
      <c r="F21" s="113">
        <f>F19+F20</f>
        <v>0</v>
      </c>
      <c r="G21" s="114">
        <f>SUM(C21:F21)</f>
        <v>0</v>
      </c>
    </row>
    <row r="22" spans="1:7" s="439" customFormat="1" ht="9.75" customHeight="1" x14ac:dyDescent="0.2">
      <c r="A22" s="481" t="str">
        <f>IF(PRESUPUESTO!A53="","",PRESUPUESTO!A53)</f>
        <v>MATERIALES</v>
      </c>
      <c r="B22" s="484" t="s">
        <v>322</v>
      </c>
      <c r="C22" s="482">
        <f>C18</f>
        <v>1900</v>
      </c>
      <c r="D22" s="482">
        <f>D18</f>
        <v>1901</v>
      </c>
      <c r="E22" s="482">
        <f>E18</f>
        <v>1902</v>
      </c>
      <c r="F22" s="482">
        <f>F18</f>
        <v>1903</v>
      </c>
      <c r="G22" s="483" t="str">
        <f>G18</f>
        <v>TOTAL</v>
      </c>
    </row>
    <row r="23" spans="1:7" x14ac:dyDescent="0.2">
      <c r="A23" s="106" t="str">
        <f>IF(PRESUPUESTO!A54="","",IF(OR(PRESUPUESTO!B54="Investigación",PRESUPUESTO!B54="Desarrollo"),PRESUPUESTO!A54,""))</f>
        <v/>
      </c>
      <c r="B23" s="107" t="str">
        <f>IF(PRESUPUESTO!B54="","",IF(OR(PRESUPUESTO!B54="Investigación",PRESUPUESTO!B54="Desarrollo"),PRESUPUESTO!B54,""))</f>
        <v/>
      </c>
      <c r="C23" s="107">
        <f>IF(PRESUPUESTO!F54="",0,IF(OR(PRESUPUESTO!$B$54="Investigación",PRESUPUESTO!$B$54="Desarrollo"),PRESUPUESTO!F54,""))</f>
        <v>0</v>
      </c>
      <c r="D23" s="107">
        <f>IF(PRESUPUESTO!G54="",0,IF(OR(PRESUPUESTO!$B$54="Investigación",PRESUPUESTO!$B$54="Desarrollo"),PRESUPUESTO!G54,""))</f>
        <v>0</v>
      </c>
      <c r="E23" s="107">
        <f>IF(PRESUPUESTO!H54="",0,IF(OR(PRESUPUESTO!$B$54="Investigación",PRESUPUESTO!$B$54="Desarrollo"),PRESUPUESTO!H54,""))</f>
        <v>0</v>
      </c>
      <c r="F23" s="107">
        <f>IF(PRESUPUESTO!I54="",0,IF(OR(PRESUPUESTO!$B$54="Investigación",PRESUPUESTO!$B$54="Desarrollo"),PRESUPUESTO!I54,""))</f>
        <v>0</v>
      </c>
      <c r="G23" s="108">
        <f>IF(A23="",0,SUM(C23:F23))</f>
        <v>0</v>
      </c>
    </row>
    <row r="24" spans="1:7" x14ac:dyDescent="0.2">
      <c r="A24" s="109" t="str">
        <f>IF(PRESUPUESTO!A55="","",IF(OR(PRESUPUESTO!B55="Investigación",PRESUPUESTO!B55="Desarrollo"),PRESUPUESTO!A55,""))</f>
        <v/>
      </c>
      <c r="B24" s="110" t="str">
        <f>IF(PRESUPUESTO!B55="","",IF(OR(PRESUPUESTO!B55="Investigación",PRESUPUESTO!B55="Desarrollo"),PRESUPUESTO!B55,""))</f>
        <v/>
      </c>
      <c r="C24" s="110">
        <f>IF(PRESUPUESTO!F55="",0,IF(OR(PRESUPUESTO!$B$55="Investigación",PRESUPUESTO!$B$55="Desarrollo"),PRESUPUESTO!F55,""))</f>
        <v>0</v>
      </c>
      <c r="D24" s="110">
        <f>IF(PRESUPUESTO!G55="",0,IF(OR(PRESUPUESTO!$B$55="Investigación",PRESUPUESTO!$B$55="Desarrollo"),PRESUPUESTO!G55,""))</f>
        <v>0</v>
      </c>
      <c r="E24" s="110">
        <f>IF(PRESUPUESTO!H55="",0,IF(OR(PRESUPUESTO!$B$55="Investigación",PRESUPUESTO!$B$55="Desarrollo"),PRESUPUESTO!H55,""))</f>
        <v>0</v>
      </c>
      <c r="F24" s="110">
        <f>IF(PRESUPUESTO!I55="",0,IF(OR(PRESUPUESTO!$B$55="Investigación",PRESUPUESTO!$B$55="Desarrollo"),PRESUPUESTO!I55,""))</f>
        <v>0</v>
      </c>
      <c r="G24" s="111">
        <f>IF(A24="",0,SUM(C24:F24))</f>
        <v>0</v>
      </c>
    </row>
    <row r="25" spans="1:7" x14ac:dyDescent="0.2">
      <c r="A25" s="109" t="str">
        <f>IF(PRESUPUESTO!A56="","",IF(OR(PRESUPUESTO!B56="Investigación",PRESUPUESTO!B56="Desarrollo"),PRESUPUESTO!A56,""))</f>
        <v/>
      </c>
      <c r="B25" s="110" t="str">
        <f>IF(PRESUPUESTO!B56="","",IF(OR(PRESUPUESTO!B56="Investigación",PRESUPUESTO!B56="Desarrollo"),PRESUPUESTO!B56,""))</f>
        <v/>
      </c>
      <c r="C25" s="110">
        <f>IF(PRESUPUESTO!F56="",0,IF(OR(PRESUPUESTO!$B$56="Investigación",PRESUPUESTO!$B$56="Desarrollo"),PRESUPUESTO!F56,""))</f>
        <v>0</v>
      </c>
      <c r="D25" s="110">
        <f>IF(PRESUPUESTO!G56="",0,IF(OR(PRESUPUESTO!$B$56="Investigación",PRESUPUESTO!$B$56="Desarrollo"),PRESUPUESTO!G56,""))</f>
        <v>0</v>
      </c>
      <c r="E25" s="110">
        <f>IF(PRESUPUESTO!H56="",0,IF(OR(PRESUPUESTO!$B$56="Investigación",PRESUPUESTO!$B$56="Desarrollo"),PRESUPUESTO!H56,""))</f>
        <v>0</v>
      </c>
      <c r="F25" s="110">
        <f>IF(PRESUPUESTO!I56="",0,IF(OR(PRESUPUESTO!$B$56="Investigación",PRESUPUESTO!$B$56="Desarrollo"),PRESUPUESTO!I56,""))</f>
        <v>0</v>
      </c>
      <c r="G25" s="111">
        <f t="shared" ref="G25:G32" si="1">IF(A25="",0,SUM(C25:F25))</f>
        <v>0</v>
      </c>
    </row>
    <row r="26" spans="1:7" x14ac:dyDescent="0.2">
      <c r="A26" s="109" t="str">
        <f>IF(PRESUPUESTO!A57="","",IF(OR(PRESUPUESTO!B57="Investigación",PRESUPUESTO!B57="Desarrollo"),PRESUPUESTO!A57,""))</f>
        <v/>
      </c>
      <c r="B26" s="110" t="str">
        <f>IF(PRESUPUESTO!B57="","",IF(OR(PRESUPUESTO!B57="Investigación",PRESUPUESTO!B57="Desarrollo"),PRESUPUESTO!B57,""))</f>
        <v/>
      </c>
      <c r="C26" s="110">
        <f>IF(PRESUPUESTO!F57="",0,IF(OR(PRESUPUESTO!$B$57="Investigación",PRESUPUESTO!$B$57="Desarrollo"),PRESUPUESTO!F57,""))</f>
        <v>0</v>
      </c>
      <c r="D26" s="110">
        <f>IF(PRESUPUESTO!G57="",0,IF(OR(PRESUPUESTO!$B$57="Investigación",PRESUPUESTO!$B$57="Desarrollo"),PRESUPUESTO!G57,""))</f>
        <v>0</v>
      </c>
      <c r="E26" s="110">
        <f>IF(PRESUPUESTO!H57="",0,IF(OR(PRESUPUESTO!$B$57="Investigación",PRESUPUESTO!$B$57="Desarrollo"),PRESUPUESTO!H57,""))</f>
        <v>0</v>
      </c>
      <c r="F26" s="110">
        <f>IF(PRESUPUESTO!I57="",0,IF(OR(PRESUPUESTO!$B$57="Investigación",PRESUPUESTO!$B$57="Desarrollo"),PRESUPUESTO!I57,""))</f>
        <v>0</v>
      </c>
      <c r="G26" s="111">
        <f t="shared" si="1"/>
        <v>0</v>
      </c>
    </row>
    <row r="27" spans="1:7" x14ac:dyDescent="0.2">
      <c r="A27" s="109" t="str">
        <f>IF(PRESUPUESTO!A58="","",IF(OR(PRESUPUESTO!B58="Investigación",PRESUPUESTO!B58="Desarrollo"),PRESUPUESTO!A58,""))</f>
        <v/>
      </c>
      <c r="B27" s="110" t="str">
        <f>IF(PRESUPUESTO!B58="","",IF(OR(PRESUPUESTO!B58="Investigación",PRESUPUESTO!B58="Desarrollo"),PRESUPUESTO!B58,""))</f>
        <v/>
      </c>
      <c r="C27" s="110">
        <f>IF(PRESUPUESTO!F58="",0,IF(OR(PRESUPUESTO!$B$58="Investigación",PRESUPUESTO!$B$58="Desarrollo"),PRESUPUESTO!F58,""))</f>
        <v>0</v>
      </c>
      <c r="D27" s="110">
        <f>IF(PRESUPUESTO!G58="",0,IF(OR(PRESUPUESTO!$B$58="Investigación",PRESUPUESTO!$B$58="Desarrollo"),PRESUPUESTO!G58,""))</f>
        <v>0</v>
      </c>
      <c r="E27" s="110">
        <f>IF(PRESUPUESTO!H58="",0,IF(OR(PRESUPUESTO!$B$58="Investigación",PRESUPUESTO!$B$58="Desarrollo"),PRESUPUESTO!H58,""))</f>
        <v>0</v>
      </c>
      <c r="F27" s="110">
        <f>IF(PRESUPUESTO!I58="",0,IF(OR(PRESUPUESTO!$B$58="Investigación",PRESUPUESTO!$B$58="Desarrollo"),PRESUPUESTO!I58,""))</f>
        <v>0</v>
      </c>
      <c r="G27" s="111">
        <f t="shared" si="1"/>
        <v>0</v>
      </c>
    </row>
    <row r="28" spans="1:7" x14ac:dyDescent="0.2">
      <c r="A28" s="109" t="str">
        <f>IF(PRESUPUESTO!A59="","",IF(OR(PRESUPUESTO!B59="Investigación",PRESUPUESTO!B59="Desarrollo"),PRESUPUESTO!A59,""))</f>
        <v/>
      </c>
      <c r="B28" s="110" t="str">
        <f>IF(PRESUPUESTO!B59="","",IF(OR(PRESUPUESTO!B59="Investigación",PRESUPUESTO!B59="Desarrollo"),PRESUPUESTO!B59,""))</f>
        <v/>
      </c>
      <c r="C28" s="110">
        <f>IF(PRESUPUESTO!F59="",0,IF(OR(PRESUPUESTO!$B$59="Investigación",PRESUPUESTO!$B$59="Desarrollo"),PRESUPUESTO!F59,""))</f>
        <v>0</v>
      </c>
      <c r="D28" s="110">
        <f>IF(PRESUPUESTO!G59="",0,IF(OR(PRESUPUESTO!$B$59="Investigación",PRESUPUESTO!$B$59="Desarrollo"),PRESUPUESTO!G59,""))</f>
        <v>0</v>
      </c>
      <c r="E28" s="110">
        <f>IF(PRESUPUESTO!H59="",0,IF(OR(PRESUPUESTO!$B$59="Investigación",PRESUPUESTO!$B$59="Desarrollo"),PRESUPUESTO!H59,""))</f>
        <v>0</v>
      </c>
      <c r="F28" s="110">
        <f>IF(PRESUPUESTO!I59="",0,IF(OR(PRESUPUESTO!$B$59="Investigación",PRESUPUESTO!$B$59="Desarrollo"),PRESUPUESTO!I59,""))</f>
        <v>0</v>
      </c>
      <c r="G28" s="111">
        <f t="shared" si="1"/>
        <v>0</v>
      </c>
    </row>
    <row r="29" spans="1:7" x14ac:dyDescent="0.2">
      <c r="A29" s="109" t="str">
        <f>IF(PRESUPUESTO!A60="","",IF(OR(PRESUPUESTO!B60="Investigación",PRESUPUESTO!B60="Desarrollo"),PRESUPUESTO!A60,""))</f>
        <v/>
      </c>
      <c r="B29" s="110" t="str">
        <f>IF(PRESUPUESTO!B60="","",IF(OR(PRESUPUESTO!B60="Investigación",PRESUPUESTO!B60="Desarrollo"),PRESUPUESTO!B60,""))</f>
        <v/>
      </c>
      <c r="C29" s="110">
        <f>IF(PRESUPUESTO!F60="",0,IF(OR(PRESUPUESTO!$B$60="Investigación",PRESUPUESTO!$B$60="Desarrollo"),PRESUPUESTO!F60,""))</f>
        <v>0</v>
      </c>
      <c r="D29" s="110">
        <f>IF(PRESUPUESTO!G60="",0,IF(OR(PRESUPUESTO!$B$60="Investigación",PRESUPUESTO!$B$60="Desarrollo"),PRESUPUESTO!G60,""))</f>
        <v>0</v>
      </c>
      <c r="E29" s="110">
        <f>IF(PRESUPUESTO!H60="",0,IF(OR(PRESUPUESTO!$B$60="Investigación",PRESUPUESTO!$B$60="Desarrollo"),PRESUPUESTO!H60,""))</f>
        <v>0</v>
      </c>
      <c r="F29" s="110">
        <f>IF(PRESUPUESTO!I60="",0,IF(OR(PRESUPUESTO!$B$60="Investigación",PRESUPUESTO!$B$60="Desarrollo"),PRESUPUESTO!I60,""))</f>
        <v>0</v>
      </c>
      <c r="G29" s="111">
        <f t="shared" si="1"/>
        <v>0</v>
      </c>
    </row>
    <row r="30" spans="1:7" x14ac:dyDescent="0.2">
      <c r="A30" s="109" t="str">
        <f>IF(PRESUPUESTO!A61="","",IF(OR(PRESUPUESTO!B61="Investigación",PRESUPUESTO!B61="Desarrollo"),PRESUPUESTO!A61,""))</f>
        <v/>
      </c>
      <c r="B30" s="110" t="str">
        <f>IF(PRESUPUESTO!B61="","",IF(OR(PRESUPUESTO!B61="Investigación",PRESUPUESTO!B61="Desarrollo"),PRESUPUESTO!B61,""))</f>
        <v/>
      </c>
      <c r="C30" s="110">
        <f>IF(PRESUPUESTO!F61="",0,IF(OR(PRESUPUESTO!$B$61="Investigación",PRESUPUESTO!$B$61="Desarrollo"),PRESUPUESTO!F61,""))</f>
        <v>0</v>
      </c>
      <c r="D30" s="110">
        <f>IF(PRESUPUESTO!G61="",0,IF(OR(PRESUPUESTO!$B$61="Investigación",PRESUPUESTO!$B$61="Desarrollo"),PRESUPUESTO!G61,""))</f>
        <v>0</v>
      </c>
      <c r="E30" s="110">
        <f>IF(PRESUPUESTO!H61="",0,IF(OR(PRESUPUESTO!$B$61="Investigación",PRESUPUESTO!$B$61="Desarrollo"),PRESUPUESTO!H61,""))</f>
        <v>0</v>
      </c>
      <c r="F30" s="110">
        <f>IF(PRESUPUESTO!I61="",0,IF(OR(PRESUPUESTO!$B$61="Investigación",PRESUPUESTO!$B$61="Desarrollo"),PRESUPUESTO!I61,""))</f>
        <v>0</v>
      </c>
      <c r="G30" s="111">
        <f t="shared" si="1"/>
        <v>0</v>
      </c>
    </row>
    <row r="31" spans="1:7" x14ac:dyDescent="0.2">
      <c r="A31" s="109" t="str">
        <f>IF(PRESUPUESTO!A62="","",IF(OR(PRESUPUESTO!B62="Investigación",PRESUPUESTO!B62="Desarrollo"),PRESUPUESTO!A62,""))</f>
        <v/>
      </c>
      <c r="B31" s="110" t="str">
        <f>IF(PRESUPUESTO!B62="","",IF(OR(PRESUPUESTO!B62="Investigación",PRESUPUESTO!B62="Desarrollo"),PRESUPUESTO!B62,""))</f>
        <v/>
      </c>
      <c r="C31" s="110">
        <f>IF(PRESUPUESTO!F62="",0,IF(OR(PRESUPUESTO!$B$62="Investigación",PRESUPUESTO!$B$62="Desarrollo"),PRESUPUESTO!F62,""))</f>
        <v>0</v>
      </c>
      <c r="D31" s="110">
        <f>IF(PRESUPUESTO!G62="",0,IF(OR(PRESUPUESTO!$B$62="Investigación",PRESUPUESTO!$B$62="Desarrollo"),PRESUPUESTO!G62,""))</f>
        <v>0</v>
      </c>
      <c r="E31" s="110">
        <f>IF(PRESUPUESTO!H62="",0,IF(OR(PRESUPUESTO!$B$62="Investigación",PRESUPUESTO!$B$62="Desarrollo"),PRESUPUESTO!H62,""))</f>
        <v>0</v>
      </c>
      <c r="F31" s="110">
        <f>IF(PRESUPUESTO!I62="",0,IF(OR(PRESUPUESTO!$B$62="Investigación",PRESUPUESTO!$B$62="Desarrollo"),PRESUPUESTO!I62,""))</f>
        <v>0</v>
      </c>
      <c r="G31" s="111">
        <f t="shared" si="1"/>
        <v>0</v>
      </c>
    </row>
    <row r="32" spans="1:7" x14ac:dyDescent="0.2">
      <c r="A32" s="109" t="str">
        <f>IF(PRESUPUESTO!A63="","",IF(OR(PRESUPUESTO!B63="Investigación",PRESUPUESTO!B63="Desarrollo"),PRESUPUESTO!A63,""))</f>
        <v/>
      </c>
      <c r="B32" s="110" t="str">
        <f>IF(PRESUPUESTO!B63="","",IF(OR(PRESUPUESTO!B63="Investigación",PRESUPUESTO!B63="Desarrollo"),PRESUPUESTO!B63,""))</f>
        <v/>
      </c>
      <c r="C32" s="110">
        <f>IF(PRESUPUESTO!F63="",0,IF(OR(PRESUPUESTO!$B$63="Investigación",PRESUPUESTO!$B$63="Desarrollo"),PRESUPUESTO!F63,""))</f>
        <v>0</v>
      </c>
      <c r="D32" s="110">
        <f>IF(PRESUPUESTO!G63="",0,IF(OR(PRESUPUESTO!$B$63="Investigación",PRESUPUESTO!$B$63="Desarrollo"),PRESUPUESTO!G63,""))</f>
        <v>0</v>
      </c>
      <c r="E32" s="110">
        <f>IF(PRESUPUESTO!H63="",0,IF(OR(PRESUPUESTO!$B$63="Investigación",PRESUPUESTO!$B$63="Desarrollo"),PRESUPUESTO!H63,""))</f>
        <v>0</v>
      </c>
      <c r="F32" s="110">
        <f>IF(PRESUPUESTO!I63="",0,IF(OR(PRESUPUESTO!$B$63="Investigación",PRESUPUESTO!$B$63="Desarrollo"),PRESUPUESTO!I63,""))</f>
        <v>0</v>
      </c>
      <c r="G32" s="111">
        <f t="shared" si="1"/>
        <v>0</v>
      </c>
    </row>
    <row r="33" spans="1:7" s="439" customFormat="1" x14ac:dyDescent="0.2">
      <c r="A33" s="112" t="str">
        <f>IF(PRESUPUESTO!A64="","",PRESUPUESTO!A64)</f>
        <v>TOTAL MATERIALES</v>
      </c>
      <c r="B33" s="113"/>
      <c r="C33" s="113">
        <f>SUM(C23:C32)</f>
        <v>0</v>
      </c>
      <c r="D33" s="113">
        <f>SUM(D23:D32)</f>
        <v>0</v>
      </c>
      <c r="E33" s="113">
        <f>SUM(E23:E32)</f>
        <v>0</v>
      </c>
      <c r="F33" s="113">
        <f>SUM(F23:F32)</f>
        <v>0</v>
      </c>
      <c r="G33" s="114">
        <f>SUM(C33:F33)</f>
        <v>0</v>
      </c>
    </row>
    <row r="34" spans="1:7" s="439" customFormat="1" x14ac:dyDescent="0.2">
      <c r="A34" s="481" t="str">
        <f>IF(PRESUPUESTO!A65="","",PRESUPUESTO!A65)</f>
        <v>COLABORACIONES EXTERNAS</v>
      </c>
      <c r="B34" s="484" t="s">
        <v>322</v>
      </c>
      <c r="C34" s="482">
        <f>C22</f>
        <v>1900</v>
      </c>
      <c r="D34" s="482">
        <f>D22</f>
        <v>1901</v>
      </c>
      <c r="E34" s="482">
        <f>E22</f>
        <v>1902</v>
      </c>
      <c r="F34" s="482">
        <f>F22</f>
        <v>1903</v>
      </c>
      <c r="G34" s="483" t="str">
        <f>G22</f>
        <v>TOTAL</v>
      </c>
    </row>
    <row r="35" spans="1:7" x14ac:dyDescent="0.2">
      <c r="A35" s="106" t="str">
        <f>IF(PRESUPUESTO!E66="","",IF(OR(PRESUPUESTO!B66="Investigación",PRESUPUESTO!B66="Desarrollo"),PRESUPUESTO!A66,""))</f>
        <v/>
      </c>
      <c r="B35" s="107" t="str">
        <f>IF(PRESUPUESTO!B66="","",IF(OR(PRESUPUESTO!B66="Investigación",PRESUPUESTO!B66="Desarrollo"),PRESUPUESTO!B66,""))</f>
        <v/>
      </c>
      <c r="C35" s="107" t="e">
        <f>IF(PRESUPUESTO!F66="",0,IF(OR(PRESUPUESTO!$B$66="Investigación",PRESUPUESTO!$B$66="Desarrollo"),PRESUPUESTO!F66,""))</f>
        <v>#REF!</v>
      </c>
      <c r="D35" s="107" t="e">
        <f>IF(PRESUPUESTO!G66="",0,IF(OR(PRESUPUESTO!$B$66="Investigación",PRESUPUESTO!$B$66="Desarrollo"),PRESUPUESTO!G66,""))</f>
        <v>#REF!</v>
      </c>
      <c r="E35" s="107" t="e">
        <f>IF(PRESUPUESTO!H66="",0,IF(OR(PRESUPUESTO!$B$66="Investigación",PRESUPUESTO!$B$66="Desarrollo"),PRESUPUESTO!H66,""))</f>
        <v>#REF!</v>
      </c>
      <c r="F35" s="107" t="e">
        <f>IF(PRESUPUESTO!I66="",0,IF(OR(PRESUPUESTO!$B$66="Investigación",PRESUPUESTO!$B$66="Desarrollo"),PRESUPUESTO!I66,""))</f>
        <v>#REF!</v>
      </c>
      <c r="G35" s="108">
        <f>IF(A35="",0,SUM(C35:F35))</f>
        <v>0</v>
      </c>
    </row>
    <row r="36" spans="1:7" x14ac:dyDescent="0.2">
      <c r="A36" s="109" t="str">
        <f>IF(PRESUPUESTO!E67="","",IF(OR(PRESUPUESTO!B67="Investigación",PRESUPUESTO!B67="Desarrollo"),PRESUPUESTO!A67,""))</f>
        <v/>
      </c>
      <c r="B36" s="110" t="str">
        <f>IF(PRESUPUESTO!B67="","",IF(OR(PRESUPUESTO!B67="Investigación",PRESUPUESTO!B67="Desarrollo"),PRESUPUESTO!B67,""))</f>
        <v/>
      </c>
      <c r="C36" s="110" t="e">
        <f>IF(PRESUPUESTO!F67="",0,IF(OR(PRESUPUESTO!$B$67="Investigación",PRESUPUESTO!$B$67="Desarrollo"),PRESUPUESTO!F67,""))</f>
        <v>#REF!</v>
      </c>
      <c r="D36" s="110" t="e">
        <f>IF(PRESUPUESTO!G67="",0,IF(OR(PRESUPUESTO!$B$67="Investigación",PRESUPUESTO!$B$67="Desarrollo"),PRESUPUESTO!G67,""))</f>
        <v>#REF!</v>
      </c>
      <c r="E36" s="110" t="e">
        <f>IF(PRESUPUESTO!H67="",0,IF(OR(PRESUPUESTO!$B$67="Investigación",PRESUPUESTO!$B$67="Desarrollo"),PRESUPUESTO!H67,""))</f>
        <v>#REF!</v>
      </c>
      <c r="F36" s="110" t="e">
        <f>IF(PRESUPUESTO!I67="",0,IF(OR(PRESUPUESTO!$B$67="Investigación",PRESUPUESTO!$B$67="Desarrollo"),PRESUPUESTO!I67,""))</f>
        <v>#REF!</v>
      </c>
      <c r="G36" s="111">
        <f>IF(A36="",0,SUM(C36:F36))</f>
        <v>0</v>
      </c>
    </row>
    <row r="37" spans="1:7" x14ac:dyDescent="0.2">
      <c r="A37" s="109" t="str">
        <f>IF(PRESUPUESTO!E68="","",IF(OR(PRESUPUESTO!B68="Investigación",PRESUPUESTO!B68="Desarrollo"),PRESUPUESTO!A68,""))</f>
        <v/>
      </c>
      <c r="B37" s="110" t="str">
        <f>IF(PRESUPUESTO!B68="","",IF(OR(PRESUPUESTO!B68="Investigación",PRESUPUESTO!B68="Desarrollo"),PRESUPUESTO!B68,""))</f>
        <v/>
      </c>
      <c r="C37" s="110" t="e">
        <f>IF(PRESUPUESTO!F68="",0,IF(OR(PRESUPUESTO!$B$67="Investigación",PRESUPUESTO!$B$67="Desarrollo"),PRESUPUESTO!F68,""))</f>
        <v>#REF!</v>
      </c>
      <c r="D37" s="110" t="e">
        <f>IF(PRESUPUESTO!G68="",0,IF(OR(PRESUPUESTO!$B$67="Investigación",PRESUPUESTO!$B$67="Desarrollo"),PRESUPUESTO!G68,""))</f>
        <v>#REF!</v>
      </c>
      <c r="E37" s="110" t="e">
        <f>IF(PRESUPUESTO!H68="",0,IF(OR(PRESUPUESTO!$B$67="Investigación",PRESUPUESTO!$B$67="Desarrollo"),PRESUPUESTO!H68,""))</f>
        <v>#REF!</v>
      </c>
      <c r="F37" s="110" t="e">
        <f>IF(PRESUPUESTO!I68="",0,IF(OR(PRESUPUESTO!$B$67="Investigación",PRESUPUESTO!$B$67="Desarrollo"),PRESUPUESTO!I68,""))</f>
        <v>#REF!</v>
      </c>
      <c r="G37" s="111">
        <f t="shared" ref="G37:G51" si="2">IF(A37="",0,SUM(C37:F37))</f>
        <v>0</v>
      </c>
    </row>
    <row r="38" spans="1:7" x14ac:dyDescent="0.2">
      <c r="A38" s="109" t="str">
        <f>IF(PRESUPUESTO!E69="","",IF(OR(PRESUPUESTO!B69="Investigación",PRESUPUESTO!B69="Desarrollo"),PRESUPUESTO!A69,""))</f>
        <v/>
      </c>
      <c r="B38" s="110" t="str">
        <f>IF(PRESUPUESTO!B69="","",IF(OR(PRESUPUESTO!B69="Investigación",PRESUPUESTO!B69="Desarrollo"),PRESUPUESTO!B69,""))</f>
        <v/>
      </c>
      <c r="C38" s="110" t="e">
        <f>IF(PRESUPUESTO!F69="",0,IF(OR(PRESUPUESTO!$B$67="Investigación",PRESUPUESTO!$B$67="Desarrollo"),PRESUPUESTO!F69,""))</f>
        <v>#REF!</v>
      </c>
      <c r="D38" s="110" t="e">
        <f>IF(PRESUPUESTO!G69="",0,IF(OR(PRESUPUESTO!$B$67="Investigación",PRESUPUESTO!$B$67="Desarrollo"),PRESUPUESTO!G69,""))</f>
        <v>#REF!</v>
      </c>
      <c r="E38" s="110" t="e">
        <f>IF(PRESUPUESTO!H69="",0,IF(OR(PRESUPUESTO!$B$67="Investigación",PRESUPUESTO!$B$67="Desarrollo"),PRESUPUESTO!H69,""))</f>
        <v>#REF!</v>
      </c>
      <c r="F38" s="110" t="e">
        <f>IF(PRESUPUESTO!I69="",0,IF(OR(PRESUPUESTO!$B$67="Investigación",PRESUPUESTO!$B$67="Desarrollo"),PRESUPUESTO!I69,""))</f>
        <v>#REF!</v>
      </c>
      <c r="G38" s="111">
        <f t="shared" si="2"/>
        <v>0</v>
      </c>
    </row>
    <row r="39" spans="1:7" x14ac:dyDescent="0.2">
      <c r="A39" s="109" t="str">
        <f>IF(PRESUPUESTO!E70="","",IF(OR(PRESUPUESTO!B70="Investigación",PRESUPUESTO!B70="Desarrollo"),PRESUPUESTO!A70,""))</f>
        <v/>
      </c>
      <c r="B39" s="110" t="str">
        <f>IF(PRESUPUESTO!B70="","",IF(OR(PRESUPUESTO!B70="Investigación",PRESUPUESTO!B70="Desarrollo"),PRESUPUESTO!B70,""))</f>
        <v/>
      </c>
      <c r="C39" s="110" t="e">
        <f>IF(PRESUPUESTO!F70="",0,IF(OR(PRESUPUESTO!$B$67="Investigación",PRESUPUESTO!$B$67="Desarrollo"),PRESUPUESTO!F70,""))</f>
        <v>#REF!</v>
      </c>
      <c r="D39" s="110" t="e">
        <f>IF(PRESUPUESTO!G70="",0,IF(OR(PRESUPUESTO!$B$67="Investigación",PRESUPUESTO!$B$67="Desarrollo"),PRESUPUESTO!G70,""))</f>
        <v>#REF!</v>
      </c>
      <c r="E39" s="110" t="e">
        <f>IF(PRESUPUESTO!H70="",0,IF(OR(PRESUPUESTO!$B$67="Investigación",PRESUPUESTO!$B$67="Desarrollo"),PRESUPUESTO!H70,""))</f>
        <v>#REF!</v>
      </c>
      <c r="F39" s="110" t="e">
        <f>IF(PRESUPUESTO!I70="",0,IF(OR(PRESUPUESTO!$B$67="Investigación",PRESUPUESTO!$B$67="Desarrollo"),PRESUPUESTO!I70,""))</f>
        <v>#REF!</v>
      </c>
      <c r="G39" s="111">
        <f t="shared" si="2"/>
        <v>0</v>
      </c>
    </row>
    <row r="40" spans="1:7" x14ac:dyDescent="0.2">
      <c r="A40" s="109" t="str">
        <f>IF(PRESUPUESTO!E71="","",IF(OR(PRESUPUESTO!B71="Investigación",PRESUPUESTO!B71="Desarrollo"),PRESUPUESTO!A71,""))</f>
        <v/>
      </c>
      <c r="B40" s="110" t="str">
        <f>IF(PRESUPUESTO!B71="","",IF(OR(PRESUPUESTO!B71="Investigación",PRESUPUESTO!B71="Desarrollo"),PRESUPUESTO!B71,""))</f>
        <v/>
      </c>
      <c r="C40" s="110" t="e">
        <f>IF(PRESUPUESTO!F71="",0,IF(OR(PRESUPUESTO!$B$67="Investigación",PRESUPUESTO!$B$67="Desarrollo"),PRESUPUESTO!F71,""))</f>
        <v>#REF!</v>
      </c>
      <c r="D40" s="110" t="e">
        <f>IF(PRESUPUESTO!G71="",0,IF(OR(PRESUPUESTO!$B$67="Investigación",PRESUPUESTO!$B$67="Desarrollo"),PRESUPUESTO!G71,""))</f>
        <v>#REF!</v>
      </c>
      <c r="E40" s="110" t="e">
        <f>IF(PRESUPUESTO!H71="",0,IF(OR(PRESUPUESTO!$B$67="Investigación",PRESUPUESTO!$B$67="Desarrollo"),PRESUPUESTO!H71,""))</f>
        <v>#REF!</v>
      </c>
      <c r="F40" s="110" t="e">
        <f>IF(PRESUPUESTO!I71="",0,IF(OR(PRESUPUESTO!$B$67="Investigación",PRESUPUESTO!$B$67="Desarrollo"),PRESUPUESTO!I71,""))</f>
        <v>#REF!</v>
      </c>
      <c r="G40" s="111">
        <f t="shared" si="2"/>
        <v>0</v>
      </c>
    </row>
    <row r="41" spans="1:7" x14ac:dyDescent="0.2">
      <c r="A41" s="109" t="str">
        <f>IF(PRESUPUESTO!E72="","",IF(OR(PRESUPUESTO!B72="Investigación",PRESUPUESTO!B72="Desarrollo"),PRESUPUESTO!A72,""))</f>
        <v/>
      </c>
      <c r="B41" s="110" t="str">
        <f>IF(PRESUPUESTO!B72="","",IF(OR(PRESUPUESTO!B72="Investigación",PRESUPUESTO!B72="Desarrollo"),PRESUPUESTO!B72,""))</f>
        <v/>
      </c>
      <c r="C41" s="110" t="e">
        <f>IF(PRESUPUESTO!F72="",0,IF(OR(PRESUPUESTO!$B$67="Investigación",PRESUPUESTO!$B$67="Desarrollo"),PRESUPUESTO!F72,""))</f>
        <v>#REF!</v>
      </c>
      <c r="D41" s="110" t="e">
        <f>IF(PRESUPUESTO!G72="",0,IF(OR(PRESUPUESTO!$B$67="Investigación",PRESUPUESTO!$B$67="Desarrollo"),PRESUPUESTO!G72,""))</f>
        <v>#REF!</v>
      </c>
      <c r="E41" s="110" t="e">
        <f>IF(PRESUPUESTO!H72="",0,IF(OR(PRESUPUESTO!$B$67="Investigación",PRESUPUESTO!$B$67="Desarrollo"),PRESUPUESTO!H72,""))</f>
        <v>#REF!</v>
      </c>
      <c r="F41" s="110" t="e">
        <f>IF(PRESUPUESTO!I72="",0,IF(OR(PRESUPUESTO!$B$67="Investigación",PRESUPUESTO!$B$67="Desarrollo"),PRESUPUESTO!I72,""))</f>
        <v>#REF!</v>
      </c>
      <c r="G41" s="111">
        <f t="shared" si="2"/>
        <v>0</v>
      </c>
    </row>
    <row r="42" spans="1:7" x14ac:dyDescent="0.2">
      <c r="A42" s="109" t="str">
        <f>IF(PRESUPUESTO!E73="","",IF(OR(PRESUPUESTO!B73="Investigación",PRESUPUESTO!B73="Desarrollo"),PRESUPUESTO!A73,""))</f>
        <v/>
      </c>
      <c r="B42" s="110" t="str">
        <f>IF(PRESUPUESTO!B73="","",IF(OR(PRESUPUESTO!B73="Investigación",PRESUPUESTO!B73="Desarrollo"),PRESUPUESTO!B73,""))</f>
        <v/>
      </c>
      <c r="C42" s="110" t="e">
        <f>IF(PRESUPUESTO!F73="",0,IF(OR(PRESUPUESTO!$B$67="Investigación",PRESUPUESTO!$B$67="Desarrollo"),PRESUPUESTO!F73,""))</f>
        <v>#REF!</v>
      </c>
      <c r="D42" s="110" t="e">
        <f>IF(PRESUPUESTO!G73="",0,IF(OR(PRESUPUESTO!$B$67="Investigación",PRESUPUESTO!$B$67="Desarrollo"),PRESUPUESTO!G73,""))</f>
        <v>#REF!</v>
      </c>
      <c r="E42" s="110" t="e">
        <f>IF(PRESUPUESTO!H73="",0,IF(OR(PRESUPUESTO!$B$67="Investigación",PRESUPUESTO!$B$67="Desarrollo"),PRESUPUESTO!H73,""))</f>
        <v>#REF!</v>
      </c>
      <c r="F42" s="110" t="e">
        <f>IF(PRESUPUESTO!I73="",0,IF(OR(PRESUPUESTO!$B$67="Investigación",PRESUPUESTO!$B$67="Desarrollo"),PRESUPUESTO!I73,""))</f>
        <v>#REF!</v>
      </c>
      <c r="G42" s="111">
        <f t="shared" si="2"/>
        <v>0</v>
      </c>
    </row>
    <row r="43" spans="1:7" x14ac:dyDescent="0.2">
      <c r="A43" s="109" t="str">
        <f>IF(PRESUPUESTO!E74="","",IF(OR(PRESUPUESTO!B74="Investigación",PRESUPUESTO!B74="Desarrollo"),PRESUPUESTO!A74,""))</f>
        <v/>
      </c>
      <c r="B43" s="110" t="str">
        <f>IF(PRESUPUESTO!B74="","",IF(OR(PRESUPUESTO!B74="Investigación",PRESUPUESTO!B74="Desarrollo"),PRESUPUESTO!B74,""))</f>
        <v/>
      </c>
      <c r="C43" s="110" t="e">
        <f>IF(PRESUPUESTO!F74="",0,IF(OR(PRESUPUESTO!$B$67="Investigación",PRESUPUESTO!$B$67="Desarrollo"),PRESUPUESTO!F74,""))</f>
        <v>#REF!</v>
      </c>
      <c r="D43" s="110" t="e">
        <f>IF(PRESUPUESTO!G74="",0,IF(OR(PRESUPUESTO!$B$67="Investigación",PRESUPUESTO!$B$67="Desarrollo"),PRESUPUESTO!G74,""))</f>
        <v>#REF!</v>
      </c>
      <c r="E43" s="110" t="e">
        <f>IF(PRESUPUESTO!H74="",0,IF(OR(PRESUPUESTO!$B$67="Investigación",PRESUPUESTO!$B$67="Desarrollo"),PRESUPUESTO!H74,""))</f>
        <v>#REF!</v>
      </c>
      <c r="F43" s="110" t="e">
        <f>IF(PRESUPUESTO!I74="",0,IF(OR(PRESUPUESTO!$B$67="Investigación",PRESUPUESTO!$B$67="Desarrollo"),PRESUPUESTO!I74,""))</f>
        <v>#REF!</v>
      </c>
      <c r="G43" s="111">
        <f t="shared" si="2"/>
        <v>0</v>
      </c>
    </row>
    <row r="44" spans="1:7" x14ac:dyDescent="0.2">
      <c r="A44" s="109" t="str">
        <f>IF(PRESUPUESTO!E75="","",IF(OR(PRESUPUESTO!B75="Investigación",PRESUPUESTO!B75="Desarrollo"),PRESUPUESTO!A75,""))</f>
        <v/>
      </c>
      <c r="B44" s="110" t="str">
        <f>IF(PRESUPUESTO!B75="","",IF(OR(PRESUPUESTO!B75="Investigación",PRESUPUESTO!B75="Desarrollo"),PRESUPUESTO!B75,""))</f>
        <v/>
      </c>
      <c r="C44" s="110" t="e">
        <f>IF(PRESUPUESTO!F75="",0,IF(OR(PRESUPUESTO!$B$67="Investigación",PRESUPUESTO!$B$67="Desarrollo"),PRESUPUESTO!F75,""))</f>
        <v>#REF!</v>
      </c>
      <c r="D44" s="110" t="e">
        <f>IF(PRESUPUESTO!G75="",0,IF(OR(PRESUPUESTO!$B$67="Investigación",PRESUPUESTO!$B$67="Desarrollo"),PRESUPUESTO!G75,""))</f>
        <v>#REF!</v>
      </c>
      <c r="E44" s="110" t="e">
        <f>IF(PRESUPUESTO!H75="",0,IF(OR(PRESUPUESTO!$B$67="Investigación",PRESUPUESTO!$B$67="Desarrollo"),PRESUPUESTO!H75,""))</f>
        <v>#REF!</v>
      </c>
      <c r="F44" s="110" t="e">
        <f>IF(PRESUPUESTO!I75="",0,IF(OR(PRESUPUESTO!$B$67="Investigación",PRESUPUESTO!$B$67="Desarrollo"),PRESUPUESTO!I75,""))</f>
        <v>#REF!</v>
      </c>
      <c r="G44" s="111">
        <f t="shared" si="2"/>
        <v>0</v>
      </c>
    </row>
    <row r="45" spans="1:7" x14ac:dyDescent="0.2">
      <c r="A45" s="109" t="str">
        <f>IF(PRESUPUESTO!E76="","",IF(OR(PRESUPUESTO!B76="Investigación",PRESUPUESTO!B76="Desarrollo"),PRESUPUESTO!A76,""))</f>
        <v/>
      </c>
      <c r="B45" s="110" t="str">
        <f>IF(PRESUPUESTO!B76="","",IF(OR(PRESUPUESTO!B76="Investigación",PRESUPUESTO!B76="Desarrollo"),PRESUPUESTO!B76,""))</f>
        <v/>
      </c>
      <c r="C45" s="110" t="e">
        <f>IF(PRESUPUESTO!F76="",0,IF(OR(PRESUPUESTO!$B$67="Investigación",PRESUPUESTO!$B$67="Desarrollo"),PRESUPUESTO!F76,""))</f>
        <v>#REF!</v>
      </c>
      <c r="D45" s="110" t="e">
        <f>IF(PRESUPUESTO!G76="",0,IF(OR(PRESUPUESTO!$B$67="Investigación",PRESUPUESTO!$B$67="Desarrollo"),PRESUPUESTO!G76,""))</f>
        <v>#REF!</v>
      </c>
      <c r="E45" s="110" t="e">
        <f>IF(PRESUPUESTO!H76="",0,IF(OR(PRESUPUESTO!$B$67="Investigación",PRESUPUESTO!$B$67="Desarrollo"),PRESUPUESTO!H76,""))</f>
        <v>#REF!</v>
      </c>
      <c r="F45" s="110" t="e">
        <f>IF(PRESUPUESTO!I76="",0,IF(OR(PRESUPUESTO!$B$67="Investigación",PRESUPUESTO!$B$67="Desarrollo"),PRESUPUESTO!I76,""))</f>
        <v>#REF!</v>
      </c>
      <c r="G45" s="111">
        <f t="shared" si="2"/>
        <v>0</v>
      </c>
    </row>
    <row r="46" spans="1:7" x14ac:dyDescent="0.2">
      <c r="A46" s="109" t="str">
        <f>IF(PRESUPUESTO!E77="","",IF(OR(PRESUPUESTO!B77="Investigación",PRESUPUESTO!B77="Desarrollo"),PRESUPUESTO!A77,""))</f>
        <v/>
      </c>
      <c r="B46" s="110" t="str">
        <f>IF(PRESUPUESTO!B77="","",IF(OR(PRESUPUESTO!B77="Investigación",PRESUPUESTO!B77="Desarrollo"),PRESUPUESTO!B77,""))</f>
        <v/>
      </c>
      <c r="C46" s="110" t="e">
        <f>IF(PRESUPUESTO!F77="",0,IF(OR(PRESUPUESTO!$B$67="Investigación",PRESUPUESTO!$B$67="Desarrollo"),PRESUPUESTO!F77,""))</f>
        <v>#REF!</v>
      </c>
      <c r="D46" s="110" t="e">
        <f>IF(PRESUPUESTO!G77="",0,IF(OR(PRESUPUESTO!$B$67="Investigación",PRESUPUESTO!$B$67="Desarrollo"),PRESUPUESTO!G77,""))</f>
        <v>#REF!</v>
      </c>
      <c r="E46" s="110" t="e">
        <f>IF(PRESUPUESTO!H77="",0,IF(OR(PRESUPUESTO!$B$67="Investigación",PRESUPUESTO!$B$67="Desarrollo"),PRESUPUESTO!H77,""))</f>
        <v>#REF!</v>
      </c>
      <c r="F46" s="110" t="e">
        <f>IF(PRESUPUESTO!I77="",0,IF(OR(PRESUPUESTO!$B$67="Investigación",PRESUPUESTO!$B$67="Desarrollo"),PRESUPUESTO!I77,""))</f>
        <v>#REF!</v>
      </c>
      <c r="G46" s="111">
        <f t="shared" si="2"/>
        <v>0</v>
      </c>
    </row>
    <row r="47" spans="1:7" x14ac:dyDescent="0.2">
      <c r="A47" s="109" t="str">
        <f>IF(PRESUPUESTO!E78="","",IF(OR(PRESUPUESTO!B78="Investigación",PRESUPUESTO!B78="Desarrollo"),PRESUPUESTO!A78,""))</f>
        <v/>
      </c>
      <c r="B47" s="110" t="str">
        <f>IF(PRESUPUESTO!B78="","",IF(OR(PRESUPUESTO!B78="Investigación",PRESUPUESTO!B78="Desarrollo"),PRESUPUESTO!B78,""))</f>
        <v/>
      </c>
      <c r="C47" s="110" t="e">
        <f>IF(PRESUPUESTO!F78="",0,IF(OR(PRESUPUESTO!$B$67="Investigación",PRESUPUESTO!$B$67="Desarrollo"),PRESUPUESTO!F78,""))</f>
        <v>#REF!</v>
      </c>
      <c r="D47" s="110" t="e">
        <f>IF(PRESUPUESTO!G78="",0,IF(OR(PRESUPUESTO!$B$67="Investigación",PRESUPUESTO!$B$67="Desarrollo"),PRESUPUESTO!G78,""))</f>
        <v>#REF!</v>
      </c>
      <c r="E47" s="110" t="e">
        <f>IF(PRESUPUESTO!H78="",0,IF(OR(PRESUPUESTO!$B$67="Investigación",PRESUPUESTO!$B$67="Desarrollo"),PRESUPUESTO!H78,""))</f>
        <v>#REF!</v>
      </c>
      <c r="F47" s="110" t="e">
        <f>IF(PRESUPUESTO!I78="",0,IF(OR(PRESUPUESTO!$B$67="Investigación",PRESUPUESTO!$B$67="Desarrollo"),PRESUPUESTO!I78,""))</f>
        <v>#REF!</v>
      </c>
      <c r="G47" s="111">
        <f t="shared" si="2"/>
        <v>0</v>
      </c>
    </row>
    <row r="48" spans="1:7" x14ac:dyDescent="0.2">
      <c r="A48" s="109" t="str">
        <f>IF(PRESUPUESTO!E79="","",IF(OR(PRESUPUESTO!B79="Investigación",PRESUPUESTO!B79="Desarrollo"),PRESUPUESTO!A79,""))</f>
        <v/>
      </c>
      <c r="B48" s="110" t="str">
        <f>IF(PRESUPUESTO!B79="","",IF(OR(PRESUPUESTO!B79="Investigación",PRESUPUESTO!B79="Desarrollo"),PRESUPUESTO!B79,""))</f>
        <v/>
      </c>
      <c r="C48" s="110" t="e">
        <f>IF(PRESUPUESTO!F79="",0,IF(OR(PRESUPUESTO!$B$67="Investigación",PRESUPUESTO!$B$67="Desarrollo"),PRESUPUESTO!F79,""))</f>
        <v>#REF!</v>
      </c>
      <c r="D48" s="110" t="e">
        <f>IF(PRESUPUESTO!G79="",0,IF(OR(PRESUPUESTO!$B$67="Investigación",PRESUPUESTO!$B$67="Desarrollo"),PRESUPUESTO!G79,""))</f>
        <v>#REF!</v>
      </c>
      <c r="E48" s="110" t="e">
        <f>IF(PRESUPUESTO!H79="",0,IF(OR(PRESUPUESTO!$B$67="Investigación",PRESUPUESTO!$B$67="Desarrollo"),PRESUPUESTO!H79,""))</f>
        <v>#REF!</v>
      </c>
      <c r="F48" s="110" t="e">
        <f>IF(PRESUPUESTO!I79="",0,IF(OR(PRESUPUESTO!$B$67="Investigación",PRESUPUESTO!$B$67="Desarrollo"),PRESUPUESTO!I79,""))</f>
        <v>#REF!</v>
      </c>
      <c r="G48" s="111">
        <f t="shared" si="2"/>
        <v>0</v>
      </c>
    </row>
    <row r="49" spans="1:8" x14ac:dyDescent="0.2">
      <c r="A49" s="109" t="str">
        <f>IF(PRESUPUESTO!E80="","",IF(OR(PRESUPUESTO!B80="Investigación",PRESUPUESTO!B80="Desarrollo"),PRESUPUESTO!A80,""))</f>
        <v/>
      </c>
      <c r="B49" s="110" t="str">
        <f>IF(PRESUPUESTO!B80="","",IF(OR(PRESUPUESTO!B80="Investigación",PRESUPUESTO!B80="Desarrollo"),PRESUPUESTO!B80,""))</f>
        <v/>
      </c>
      <c r="C49" s="110" t="e">
        <f>IF(PRESUPUESTO!F80="",0,IF(OR(PRESUPUESTO!$B$67="Investigación",PRESUPUESTO!$B$67="Desarrollo"),PRESUPUESTO!F80,""))</f>
        <v>#REF!</v>
      </c>
      <c r="D49" s="110" t="e">
        <f>IF(PRESUPUESTO!G80="",0,IF(OR(PRESUPUESTO!$B$67="Investigación",PRESUPUESTO!$B$67="Desarrollo"),PRESUPUESTO!G80,""))</f>
        <v>#REF!</v>
      </c>
      <c r="E49" s="110" t="e">
        <f>IF(PRESUPUESTO!H80="",0,IF(OR(PRESUPUESTO!$B$67="Investigación",PRESUPUESTO!$B$67="Desarrollo"),PRESUPUESTO!H80,""))</f>
        <v>#REF!</v>
      </c>
      <c r="F49" s="110" t="e">
        <f>IF(PRESUPUESTO!I80="",0,IF(OR(PRESUPUESTO!$B$67="Investigación",PRESUPUESTO!$B$67="Desarrollo"),PRESUPUESTO!I80,""))</f>
        <v>#REF!</v>
      </c>
      <c r="G49" s="111">
        <f t="shared" si="2"/>
        <v>0</v>
      </c>
    </row>
    <row r="50" spans="1:8" x14ac:dyDescent="0.2">
      <c r="A50" s="109" t="str">
        <f>IF(PRESUPUESTO!E81="","",IF(OR(PRESUPUESTO!B81="Investigación",PRESUPUESTO!B81="Desarrollo"),PRESUPUESTO!A81,""))</f>
        <v/>
      </c>
      <c r="B50" s="110" t="str">
        <f>IF(PRESUPUESTO!B81="","",IF(OR(PRESUPUESTO!B81="Investigación",PRESUPUESTO!B81="Desarrollo"),PRESUPUESTO!B81,""))</f>
        <v/>
      </c>
      <c r="C50" s="110" t="e">
        <f>IF(PRESUPUESTO!F81="",0,IF(OR(PRESUPUESTO!$B$67="Investigación",PRESUPUESTO!$B$67="Desarrollo"),PRESUPUESTO!F81,""))</f>
        <v>#REF!</v>
      </c>
      <c r="D50" s="110" t="e">
        <f>IF(PRESUPUESTO!G81="",0,IF(OR(PRESUPUESTO!$B$67="Investigación",PRESUPUESTO!$B$67="Desarrollo"),PRESUPUESTO!G81,""))</f>
        <v>#REF!</v>
      </c>
      <c r="E50" s="110" t="e">
        <f>IF(PRESUPUESTO!H81="",0,IF(OR(PRESUPUESTO!$B$67="Investigación",PRESUPUESTO!$B$67="Desarrollo"),PRESUPUESTO!H81,""))</f>
        <v>#REF!</v>
      </c>
      <c r="F50" s="110" t="e">
        <f>IF(PRESUPUESTO!I81="",0,IF(OR(PRESUPUESTO!$B$67="Investigación",PRESUPUESTO!$B$67="Desarrollo"),PRESUPUESTO!I81,""))</f>
        <v>#REF!</v>
      </c>
      <c r="G50" s="111">
        <f t="shared" si="2"/>
        <v>0</v>
      </c>
    </row>
    <row r="51" spans="1:8" x14ac:dyDescent="0.2">
      <c r="A51" s="109" t="str">
        <f>IF(PRESUPUESTO!E82="","",IF(OR(PRESUPUESTO!B82="Investigación",PRESUPUESTO!B82="Desarrollo"),PRESUPUESTO!A82,""))</f>
        <v/>
      </c>
      <c r="B51" s="110" t="str">
        <f>IF(PRESUPUESTO!B82="","",IF(OR(PRESUPUESTO!B82="Investigación",PRESUPUESTO!B82="Desarrollo"),PRESUPUESTO!B82,""))</f>
        <v/>
      </c>
      <c r="C51" s="110" t="e">
        <f>IF(PRESUPUESTO!F82="",0,IF(OR(PRESUPUESTO!$B$67="Investigación",PRESUPUESTO!$B$67="Desarrollo"),PRESUPUESTO!F82,""))</f>
        <v>#REF!</v>
      </c>
      <c r="D51" s="110" t="e">
        <f>IF(PRESUPUESTO!G82="",0,IF(OR(PRESUPUESTO!$B$67="Investigación",PRESUPUESTO!$B$67="Desarrollo"),PRESUPUESTO!G82,""))</f>
        <v>#REF!</v>
      </c>
      <c r="E51" s="110" t="e">
        <f>IF(PRESUPUESTO!H82="",0,IF(OR(PRESUPUESTO!$B$67="Investigación",PRESUPUESTO!$B$67="Desarrollo"),PRESUPUESTO!H82,""))</f>
        <v>#REF!</v>
      </c>
      <c r="F51" s="110" t="e">
        <f>IF(PRESUPUESTO!I82="",0,IF(OR(PRESUPUESTO!$B$67="Investigación",PRESUPUESTO!$B$67="Desarrollo"),PRESUPUESTO!I82,""))</f>
        <v>#REF!</v>
      </c>
      <c r="G51" s="111">
        <f t="shared" si="2"/>
        <v>0</v>
      </c>
    </row>
    <row r="52" spans="1:8" s="439" customFormat="1" x14ac:dyDescent="0.2">
      <c r="A52" s="112" t="str">
        <f>IF(PRESUPUESTO!A83="","",PRESUPUESTO!A83)</f>
        <v>TOTAL COLABORACIONES EXTERNAS</v>
      </c>
      <c r="B52" s="113"/>
      <c r="C52" s="113" t="e">
        <f>SUM(C35:C51)</f>
        <v>#REF!</v>
      </c>
      <c r="D52" s="113" t="e">
        <f>SUM(D35:D51)</f>
        <v>#REF!</v>
      </c>
      <c r="E52" s="113" t="e">
        <f>SUM(E35:E51)</f>
        <v>#REF!</v>
      </c>
      <c r="F52" s="113" t="e">
        <f>SUM(F35:F51)</f>
        <v>#REF!</v>
      </c>
      <c r="G52" s="114" t="e">
        <f>SUM(C52:F52)</f>
        <v>#REF!</v>
      </c>
    </row>
    <row r="53" spans="1:8" s="439" customFormat="1" x14ac:dyDescent="0.2">
      <c r="A53" s="485" t="str">
        <f>IF(PRESUPUESTO!A84="","",PRESUPUESTO!A84)</f>
        <v>COSTES INDIRECTOS</v>
      </c>
      <c r="B53" s="484" t="s">
        <v>322</v>
      </c>
      <c r="C53" s="486">
        <f>C34</f>
        <v>1900</v>
      </c>
      <c r="D53" s="486">
        <f>D34</f>
        <v>1901</v>
      </c>
      <c r="E53" s="486">
        <f>E34</f>
        <v>1902</v>
      </c>
      <c r="F53" s="486">
        <f>F34</f>
        <v>1903</v>
      </c>
      <c r="G53" s="487" t="str">
        <f>G34</f>
        <v>TOTAL</v>
      </c>
    </row>
    <row r="54" spans="1:8" x14ac:dyDescent="0.2">
      <c r="A54" s="106" t="str">
        <f>IF(PRESUPUESTO!A85="","",PRESUPUESTO!A85)</f>
        <v>Costes indirectos</v>
      </c>
      <c r="B54" s="107" t="s">
        <v>500</v>
      </c>
      <c r="C54" s="107">
        <f>IF(PRESUPUESTO!F85="","",PRESUPUESTO!F85)</f>
        <v>0</v>
      </c>
      <c r="D54" s="107">
        <f>IF(PRESUPUESTO!G85="","",PRESUPUESTO!G85)</f>
        <v>0</v>
      </c>
      <c r="E54" s="107">
        <f>IF(PRESUPUESTO!H85="","",PRESUPUESTO!H85)</f>
        <v>0</v>
      </c>
      <c r="F54" s="107">
        <f>IF(PRESUPUESTO!I85="","",PRESUPUESTO!I85)</f>
        <v>0</v>
      </c>
      <c r="G54" s="108">
        <f>SUM(C54:F54)</f>
        <v>0</v>
      </c>
    </row>
    <row r="55" spans="1:8" x14ac:dyDescent="0.2">
      <c r="A55" s="109" t="str">
        <f>IF(PRESUPUESTO!A86="","",PRESUPUESTO!A86)</f>
        <v>Costes indirectos</v>
      </c>
      <c r="B55" s="110" t="s">
        <v>550</v>
      </c>
      <c r="C55" s="110">
        <f>IF(PRESUPUESTO!F86="","",PRESUPUESTO!F86)</f>
        <v>0</v>
      </c>
      <c r="D55" s="110">
        <f>IF(PRESUPUESTO!G86="","",PRESUPUESTO!G86)</f>
        <v>0</v>
      </c>
      <c r="E55" s="110">
        <f>IF(PRESUPUESTO!H86="","",PRESUPUESTO!H86)</f>
        <v>0</v>
      </c>
      <c r="F55" s="110">
        <f>IF(PRESUPUESTO!I86="","",PRESUPUESTO!I86)</f>
        <v>0</v>
      </c>
      <c r="G55" s="111">
        <f>SUM(C55:F55)</f>
        <v>0</v>
      </c>
    </row>
    <row r="56" spans="1:8" s="439" customFormat="1" x14ac:dyDescent="0.2">
      <c r="A56" s="112" t="str">
        <f>IF(PRESUPUESTO!A88="","",PRESUPUESTO!A88)</f>
        <v>TOTAL COSTES INDIRECTOS</v>
      </c>
      <c r="B56" s="113"/>
      <c r="C56" s="113">
        <f>C54+C55</f>
        <v>0</v>
      </c>
      <c r="D56" s="113">
        <f>D54+D55</f>
        <v>0</v>
      </c>
      <c r="E56" s="113">
        <f>E54+E55</f>
        <v>0</v>
      </c>
      <c r="F56" s="113">
        <f>F54+F55</f>
        <v>0</v>
      </c>
      <c r="G56" s="114">
        <f>SUM(C56:F56)</f>
        <v>0</v>
      </c>
    </row>
    <row r="57" spans="1:8" s="439" customFormat="1" ht="10.199999999999999" x14ac:dyDescent="0.2">
      <c r="A57" s="488" t="str">
        <f>IF(PRESUPUESTO!A89="","",PRESUPUESTO!A89)</f>
        <v>TOTAL</v>
      </c>
      <c r="B57" s="489"/>
      <c r="C57" s="489" t="e">
        <f>C17+C21+C33+C52+C56</f>
        <v>#REF!</v>
      </c>
      <c r="D57" s="489" t="e">
        <f>D17+D21+D33+D52+D56</f>
        <v>#REF!</v>
      </c>
      <c r="E57" s="489" t="e">
        <f>E17+E21+E33+E52+E56</f>
        <v>#REF!</v>
      </c>
      <c r="F57" s="489" t="e">
        <f>F17+F21+F33+F52+F56</f>
        <v>#REF!</v>
      </c>
      <c r="G57" s="490" t="e">
        <f>G17+G21+G33+G52+G56</f>
        <v>#REF!</v>
      </c>
      <c r="H57" s="448"/>
    </row>
    <row r="58" spans="1:8" s="439" customFormat="1" ht="22.5" customHeight="1" x14ac:dyDescent="0.6">
      <c r="A58" s="241" t="str">
        <f>IF(PRESUPUESTO!F1=1900,"Estamos ya en el siglo XXI","")</f>
        <v>Estamos ya en el siglo XXI</v>
      </c>
      <c r="B58" s="241"/>
    </row>
    <row r="59" spans="1:8" s="439" customFormat="1" hidden="1" x14ac:dyDescent="0.2"/>
  </sheetData>
  <phoneticPr fontId="4" type="noConversion"/>
  <printOptions horizontalCentered="1" verticalCentered="1"/>
  <pageMargins left="0.78740157480314965" right="0.39370078740157483" top="0.39370078740157483" bottom="0.39370078740157483" header="0.19685039370078741" footer="0.19685039370078741"/>
  <pageSetup paperSize="9" scale="87" orientation="portrait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H117"/>
  <sheetViews>
    <sheetView showGridLines="0" workbookViewId="0"/>
  </sheetViews>
  <sheetFormatPr baseColWidth="10" defaultColWidth="11.44140625" defaultRowHeight="9.6" x14ac:dyDescent="0.2"/>
  <cols>
    <col min="1" max="1" width="31.6640625" style="110" customWidth="1"/>
    <col min="2" max="2" width="9.88671875" style="110" customWidth="1"/>
    <col min="3" max="3" width="10.44140625" style="110" customWidth="1"/>
    <col min="4" max="4" width="9.88671875" style="110" customWidth="1"/>
    <col min="5" max="5" width="9.33203125" style="110" customWidth="1"/>
    <col min="6" max="6" width="8.88671875" style="110" customWidth="1"/>
    <col min="7" max="7" width="10.6640625" style="110" customWidth="1"/>
    <col min="8" max="16384" width="11.44140625" style="110"/>
  </cols>
  <sheetData>
    <row r="1" spans="1:7" s="439" customFormat="1" x14ac:dyDescent="0.2">
      <c r="A1" s="102" t="str">
        <f>IF(PRESUPUESTO!A30="","",PRESUPUESTO!A30)</f>
        <v>AMORTIZACIÓN DE LAS INVERSIONES</v>
      </c>
      <c r="B1" s="103" t="str">
        <f>IF(PRESUPUESTO!B30="","",PRESUPUESTO!B30)</f>
        <v>CALIFICACIÓN</v>
      </c>
      <c r="C1" s="104">
        <f>IF(PRESUPUESTO!F30="","",PRESUPUESTO!F30)</f>
        <v>1900</v>
      </c>
      <c r="D1" s="104">
        <f>IF(PRESUPUESTO!G30="","",PRESUPUESTO!G30)</f>
        <v>1901</v>
      </c>
      <c r="E1" s="104">
        <f>IF(PRESUPUESTO!H30="","",PRESUPUESTO!H30)</f>
        <v>1902</v>
      </c>
      <c r="F1" s="104">
        <f>IF(PRESUPUESTO!I30="","",PRESUPUESTO!I30)</f>
        <v>1903</v>
      </c>
      <c r="G1" s="105" t="str">
        <f>IF(PRESUPUESTO!J30="","",PRESUPUESTO!J30)</f>
        <v>TOTAL</v>
      </c>
    </row>
    <row r="2" spans="1:7" x14ac:dyDescent="0.2">
      <c r="A2" s="106" t="e">
        <f>IF(PRESUPUESTO!A31="","",PRESUPUESTO!A31)</f>
        <v>#REF!</v>
      </c>
      <c r="B2" s="107" t="e">
        <f>IF(PRESUPUESTO!B31="","",PRESUPUESTO!B31)</f>
        <v>#REF!</v>
      </c>
      <c r="C2" s="107" t="e">
        <f>IF(PRESUPUESTO!F31="",0,PRESUPUESTO!F31)</f>
        <v>#REF!</v>
      </c>
      <c r="D2" s="107" t="e">
        <f>IF(PRESUPUESTO!G31="",0,PRESUPUESTO!G31)</f>
        <v>#REF!</v>
      </c>
      <c r="E2" s="107" t="e">
        <f>IF(PRESUPUESTO!H31="",0,PRESUPUESTO!H31)</f>
        <v>#REF!</v>
      </c>
      <c r="F2" s="107">
        <f>IF(PRESUPUESTO!I31="",0,PRESUPUESTO!I31)</f>
        <v>0</v>
      </c>
      <c r="G2" s="108" t="e">
        <f>IF(PRESUPUESTO!J31="","",PRESUPUESTO!J31)</f>
        <v>#REF!</v>
      </c>
    </row>
    <row r="3" spans="1:7" x14ac:dyDescent="0.2">
      <c r="A3" s="109" t="e">
        <f>IF(PRESUPUESTO!A32="","",PRESUPUESTO!A32)</f>
        <v>#REF!</v>
      </c>
      <c r="B3" s="110" t="e">
        <f>IF(PRESUPUESTO!B32="","",PRESUPUESTO!B32)</f>
        <v>#REF!</v>
      </c>
      <c r="C3" s="110" t="e">
        <f>IF(PRESUPUESTO!F32="",0,PRESUPUESTO!F32)</f>
        <v>#REF!</v>
      </c>
      <c r="D3" s="110" t="e">
        <f>IF(PRESUPUESTO!G32="",0,PRESUPUESTO!G32)</f>
        <v>#REF!</v>
      </c>
      <c r="E3" s="110" t="e">
        <f>IF(PRESUPUESTO!H32="",0,PRESUPUESTO!H32)</f>
        <v>#REF!</v>
      </c>
      <c r="F3" s="110">
        <f>IF(PRESUPUESTO!I32="",0,PRESUPUESTO!I32)</f>
        <v>0</v>
      </c>
      <c r="G3" s="111" t="e">
        <f>IF(PRESUPUESTO!J32="","",PRESUPUESTO!J32)</f>
        <v>#REF!</v>
      </c>
    </row>
    <row r="4" spans="1:7" x14ac:dyDescent="0.2">
      <c r="A4" s="109" t="e">
        <f>IF(PRESUPUESTO!A33="","",PRESUPUESTO!A33)</f>
        <v>#REF!</v>
      </c>
      <c r="B4" s="110" t="e">
        <f>IF(PRESUPUESTO!B33="","",PRESUPUESTO!B33)</f>
        <v>#REF!</v>
      </c>
      <c r="C4" s="110" t="e">
        <f>IF(PRESUPUESTO!F33="",0,PRESUPUESTO!F33)</f>
        <v>#REF!</v>
      </c>
      <c r="D4" s="110" t="e">
        <f>IF(PRESUPUESTO!G33="",0,PRESUPUESTO!G33)</f>
        <v>#REF!</v>
      </c>
      <c r="E4" s="110" t="e">
        <f>IF(PRESUPUESTO!H33="",0,PRESUPUESTO!H33)</f>
        <v>#REF!</v>
      </c>
      <c r="F4" s="110">
        <f>IF(PRESUPUESTO!I33="",0,PRESUPUESTO!I33)</f>
        <v>0</v>
      </c>
      <c r="G4" s="111" t="e">
        <f>IF(PRESUPUESTO!J33="","",PRESUPUESTO!J33)</f>
        <v>#REF!</v>
      </c>
    </row>
    <row r="5" spans="1:7" x14ac:dyDescent="0.2">
      <c r="A5" s="109" t="e">
        <f>IF(PRESUPUESTO!A34="","",PRESUPUESTO!A34)</f>
        <v>#REF!</v>
      </c>
      <c r="B5" s="110" t="e">
        <f>IF(PRESUPUESTO!B34="","",PRESUPUESTO!B34)</f>
        <v>#REF!</v>
      </c>
      <c r="C5" s="110" t="e">
        <f>IF(PRESUPUESTO!F34="",0,PRESUPUESTO!F34)</f>
        <v>#REF!</v>
      </c>
      <c r="D5" s="110" t="e">
        <f>IF(PRESUPUESTO!G34="",0,PRESUPUESTO!G34)</f>
        <v>#REF!</v>
      </c>
      <c r="E5" s="110" t="e">
        <f>IF(PRESUPUESTO!H34="",0,PRESUPUESTO!H34)</f>
        <v>#REF!</v>
      </c>
      <c r="F5" s="110">
        <f>IF(PRESUPUESTO!I34="",0,PRESUPUESTO!I34)</f>
        <v>0</v>
      </c>
      <c r="G5" s="111" t="e">
        <f>IF(PRESUPUESTO!J34="","",PRESUPUESTO!J34)</f>
        <v>#REF!</v>
      </c>
    </row>
    <row r="6" spans="1:7" x14ac:dyDescent="0.2">
      <c r="A6" s="109" t="e">
        <f>IF(PRESUPUESTO!A35="","",PRESUPUESTO!A35)</f>
        <v>#REF!</v>
      </c>
      <c r="B6" s="110" t="e">
        <f>IF(PRESUPUESTO!B35="","",PRESUPUESTO!B35)</f>
        <v>#REF!</v>
      </c>
      <c r="C6" s="110" t="e">
        <f>IF(PRESUPUESTO!F35="",0,PRESUPUESTO!F35)</f>
        <v>#REF!</v>
      </c>
      <c r="D6" s="110" t="e">
        <f>IF(PRESUPUESTO!G35="",0,PRESUPUESTO!G35)</f>
        <v>#REF!</v>
      </c>
      <c r="E6" s="110" t="e">
        <f>IF(PRESUPUESTO!H35="",0,PRESUPUESTO!H35)</f>
        <v>#REF!</v>
      </c>
      <c r="F6" s="110">
        <f>IF(PRESUPUESTO!I35="",0,PRESUPUESTO!I35)</f>
        <v>0</v>
      </c>
      <c r="G6" s="111" t="e">
        <f>IF(PRESUPUESTO!J35="","",PRESUPUESTO!J35)</f>
        <v>#REF!</v>
      </c>
    </row>
    <row r="7" spans="1:7" x14ac:dyDescent="0.2">
      <c r="A7" s="109" t="e">
        <f>IF(PRESUPUESTO!A36="","",PRESUPUESTO!A36)</f>
        <v>#REF!</v>
      </c>
      <c r="B7" s="110" t="e">
        <f>IF(PRESUPUESTO!B36="","",PRESUPUESTO!B36)</f>
        <v>#REF!</v>
      </c>
      <c r="C7" s="110" t="e">
        <f>IF(PRESUPUESTO!F36="",0,PRESUPUESTO!F36)</f>
        <v>#REF!</v>
      </c>
      <c r="D7" s="110" t="e">
        <f>IF(PRESUPUESTO!G36="",0,PRESUPUESTO!G36)</f>
        <v>#REF!</v>
      </c>
      <c r="E7" s="110" t="e">
        <f>IF(PRESUPUESTO!H36="",0,PRESUPUESTO!H36)</f>
        <v>#REF!</v>
      </c>
      <c r="F7" s="110">
        <f>IF(PRESUPUESTO!I36="",0,PRESUPUESTO!I36)</f>
        <v>0</v>
      </c>
      <c r="G7" s="111" t="e">
        <f>IF(PRESUPUESTO!J36="","",PRESUPUESTO!J36)</f>
        <v>#REF!</v>
      </c>
    </row>
    <row r="8" spans="1:7" x14ac:dyDescent="0.2">
      <c r="A8" s="109" t="e">
        <f>IF(PRESUPUESTO!A37="","",PRESUPUESTO!A37)</f>
        <v>#REF!</v>
      </c>
      <c r="B8" s="110" t="e">
        <f>IF(PRESUPUESTO!B37="","",PRESUPUESTO!B37)</f>
        <v>#REF!</v>
      </c>
      <c r="C8" s="110" t="e">
        <f>IF(PRESUPUESTO!F37="",0,PRESUPUESTO!F37)</f>
        <v>#REF!</v>
      </c>
      <c r="D8" s="110" t="e">
        <f>IF(PRESUPUESTO!G37="",0,PRESUPUESTO!G37)</f>
        <v>#REF!</v>
      </c>
      <c r="E8" s="110" t="e">
        <f>IF(PRESUPUESTO!H37="",0,PRESUPUESTO!H37)</f>
        <v>#REF!</v>
      </c>
      <c r="F8" s="110">
        <f>IF(PRESUPUESTO!I37="",0,PRESUPUESTO!I37)</f>
        <v>0</v>
      </c>
      <c r="G8" s="111" t="e">
        <f>IF(PRESUPUESTO!J37="","",PRESUPUESTO!J37)</f>
        <v>#REF!</v>
      </c>
    </row>
    <row r="9" spans="1:7" x14ac:dyDescent="0.2">
      <c r="A9" s="109" t="e">
        <f>IF(PRESUPUESTO!A38="","",PRESUPUESTO!A38)</f>
        <v>#REF!</v>
      </c>
      <c r="B9" s="110" t="e">
        <f>IF(PRESUPUESTO!B38="","",PRESUPUESTO!B38)</f>
        <v>#REF!</v>
      </c>
      <c r="C9" s="110" t="e">
        <f>IF(PRESUPUESTO!F38="",0,PRESUPUESTO!F38)</f>
        <v>#REF!</v>
      </c>
      <c r="D9" s="110" t="e">
        <f>IF(PRESUPUESTO!G38="",0,PRESUPUESTO!G38)</f>
        <v>#REF!</v>
      </c>
      <c r="E9" s="110" t="e">
        <f>IF(PRESUPUESTO!H38="",0,PRESUPUESTO!H38)</f>
        <v>#REF!</v>
      </c>
      <c r="F9" s="110">
        <f>IF(PRESUPUESTO!I38="",0,PRESUPUESTO!I38)</f>
        <v>0</v>
      </c>
      <c r="G9" s="111" t="e">
        <f>IF(PRESUPUESTO!J38="","",PRESUPUESTO!J38)</f>
        <v>#REF!</v>
      </c>
    </row>
    <row r="10" spans="1:7" x14ac:dyDescent="0.2">
      <c r="A10" s="109" t="e">
        <f>IF(PRESUPUESTO!A39="","",PRESUPUESTO!A39)</f>
        <v>#REF!</v>
      </c>
      <c r="B10" s="110" t="e">
        <f>IF(PRESUPUESTO!B39="","",PRESUPUESTO!B39)</f>
        <v>#REF!</v>
      </c>
      <c r="C10" s="110" t="e">
        <f>IF(PRESUPUESTO!F39="",0,PRESUPUESTO!F39)</f>
        <v>#REF!</v>
      </c>
      <c r="D10" s="110" t="e">
        <f>IF(PRESUPUESTO!G39="",0,PRESUPUESTO!G39)</f>
        <v>#REF!</v>
      </c>
      <c r="E10" s="110" t="e">
        <f>IF(PRESUPUESTO!H39="",0,PRESUPUESTO!H39)</f>
        <v>#REF!</v>
      </c>
      <c r="F10" s="110">
        <f>IF(PRESUPUESTO!I39="",0,PRESUPUESTO!I39)</f>
        <v>0</v>
      </c>
      <c r="G10" s="111" t="e">
        <f>IF(PRESUPUESTO!J39="","",PRESUPUESTO!J39)</f>
        <v>#REF!</v>
      </c>
    </row>
    <row r="11" spans="1:7" x14ac:dyDescent="0.2">
      <c r="A11" s="109" t="e">
        <f>IF(PRESUPUESTO!A40="","",PRESUPUESTO!A40)</f>
        <v>#REF!</v>
      </c>
      <c r="B11" s="110" t="e">
        <f>IF(PRESUPUESTO!B40="","",PRESUPUESTO!B40)</f>
        <v>#REF!</v>
      </c>
      <c r="C11" s="110" t="e">
        <f>IF(PRESUPUESTO!F40="",0,PRESUPUESTO!F40)</f>
        <v>#REF!</v>
      </c>
      <c r="D11" s="110" t="e">
        <f>IF(PRESUPUESTO!G40="",0,PRESUPUESTO!G40)</f>
        <v>#REF!</v>
      </c>
      <c r="E11" s="110" t="e">
        <f>IF(PRESUPUESTO!H40="",0,PRESUPUESTO!H40)</f>
        <v>#REF!</v>
      </c>
      <c r="F11" s="110">
        <f>IF(PRESUPUESTO!I40="",0,PRESUPUESTO!I40)</f>
        <v>0</v>
      </c>
      <c r="G11" s="111" t="e">
        <f>IF(PRESUPUESTO!J40="","",PRESUPUESTO!J40)</f>
        <v>#REF!</v>
      </c>
    </row>
    <row r="12" spans="1:7" x14ac:dyDescent="0.2">
      <c r="A12" s="109" t="e">
        <f>IF(PRESUPUESTO!A41="","",PRESUPUESTO!A41)</f>
        <v>#REF!</v>
      </c>
      <c r="B12" s="110" t="e">
        <f>IF(PRESUPUESTO!B41="","",PRESUPUESTO!B41)</f>
        <v>#REF!</v>
      </c>
      <c r="C12" s="110" t="e">
        <f>IF(PRESUPUESTO!F41="",0,PRESUPUESTO!F41)</f>
        <v>#REF!</v>
      </c>
      <c r="D12" s="110" t="e">
        <f>IF(PRESUPUESTO!G41="",0,PRESUPUESTO!G41)</f>
        <v>#REF!</v>
      </c>
      <c r="E12" s="110" t="e">
        <f>IF(PRESUPUESTO!H41="",0,PRESUPUESTO!H41)</f>
        <v>#REF!</v>
      </c>
      <c r="F12" s="110">
        <f>IF(PRESUPUESTO!I41="",0,PRESUPUESTO!I41)</f>
        <v>0</v>
      </c>
      <c r="G12" s="111" t="e">
        <f>IF(PRESUPUESTO!J41="","",PRESUPUESTO!J41)</f>
        <v>#REF!</v>
      </c>
    </row>
    <row r="13" spans="1:7" x14ac:dyDescent="0.2">
      <c r="A13" s="109" t="e">
        <f>IF(PRESUPUESTO!A42="","",PRESUPUESTO!A42)</f>
        <v>#REF!</v>
      </c>
      <c r="B13" s="110" t="e">
        <f>IF(PRESUPUESTO!B42="","",PRESUPUESTO!B42)</f>
        <v>#REF!</v>
      </c>
      <c r="C13" s="110" t="e">
        <f>IF(PRESUPUESTO!F42="",0,PRESUPUESTO!F42)</f>
        <v>#REF!</v>
      </c>
      <c r="D13" s="110" t="e">
        <f>IF(PRESUPUESTO!G42="",0,PRESUPUESTO!G42)</f>
        <v>#REF!</v>
      </c>
      <c r="E13" s="110" t="e">
        <f>IF(PRESUPUESTO!H42="",0,PRESUPUESTO!H42)</f>
        <v>#REF!</v>
      </c>
      <c r="F13" s="110">
        <f>IF(PRESUPUESTO!I42="",0,PRESUPUESTO!I42)</f>
        <v>0</v>
      </c>
      <c r="G13" s="111" t="e">
        <f>IF(PRESUPUESTO!J42="","",PRESUPUESTO!J42)</f>
        <v>#REF!</v>
      </c>
    </row>
    <row r="14" spans="1:7" x14ac:dyDescent="0.2">
      <c r="A14" s="109" t="e">
        <f>IF(PRESUPUESTO!A43="","",PRESUPUESTO!A43)</f>
        <v>#REF!</v>
      </c>
      <c r="B14" s="110" t="e">
        <f>IF(PRESUPUESTO!B43="","",PRESUPUESTO!B43)</f>
        <v>#REF!</v>
      </c>
      <c r="C14" s="110" t="e">
        <f>IF(PRESUPUESTO!F43="",0,PRESUPUESTO!F43)</f>
        <v>#REF!</v>
      </c>
      <c r="D14" s="110" t="e">
        <f>IF(PRESUPUESTO!G43="",0,PRESUPUESTO!G43)</f>
        <v>#REF!</v>
      </c>
      <c r="E14" s="110" t="e">
        <f>IF(PRESUPUESTO!H43="",0,PRESUPUESTO!H43)</f>
        <v>#REF!</v>
      </c>
      <c r="F14" s="110">
        <f>IF(PRESUPUESTO!I43="",0,PRESUPUESTO!I43)</f>
        <v>0</v>
      </c>
      <c r="G14" s="111" t="e">
        <f>IF(PRESUPUESTO!J43="","",PRESUPUESTO!J43)</f>
        <v>#REF!</v>
      </c>
    </row>
    <row r="15" spans="1:7" x14ac:dyDescent="0.2">
      <c r="A15" s="109" t="e">
        <f>IF(PRESUPUESTO!A44="","",PRESUPUESTO!A44)</f>
        <v>#REF!</v>
      </c>
      <c r="B15" s="110" t="e">
        <f>IF(PRESUPUESTO!B44="","",PRESUPUESTO!B44)</f>
        <v>#REF!</v>
      </c>
      <c r="C15" s="110" t="e">
        <f>IF(PRESUPUESTO!F44="",0,PRESUPUESTO!F44)</f>
        <v>#REF!</v>
      </c>
      <c r="D15" s="110" t="e">
        <f>IF(PRESUPUESTO!G44="",0,PRESUPUESTO!G44)</f>
        <v>#REF!</v>
      </c>
      <c r="E15" s="110" t="e">
        <f>IF(PRESUPUESTO!H44="",0,PRESUPUESTO!H44)</f>
        <v>#REF!</v>
      </c>
      <c r="F15" s="110">
        <f>IF(PRESUPUESTO!I44="",0,PRESUPUESTO!I44)</f>
        <v>0</v>
      </c>
      <c r="G15" s="111" t="e">
        <f>IF(PRESUPUESTO!J44="","",PRESUPUESTO!J44)</f>
        <v>#REF!</v>
      </c>
    </row>
    <row r="16" spans="1:7" x14ac:dyDescent="0.2">
      <c r="A16" s="109" t="e">
        <f>IF(PRESUPUESTO!A45="","",PRESUPUESTO!A45)</f>
        <v>#REF!</v>
      </c>
      <c r="B16" s="110" t="e">
        <f>IF(PRESUPUESTO!B45="","",PRESUPUESTO!B45)</f>
        <v>#REF!</v>
      </c>
      <c r="C16" s="110" t="e">
        <f>IF(PRESUPUESTO!F45="",0,PRESUPUESTO!F45)</f>
        <v>#REF!</v>
      </c>
      <c r="D16" s="110" t="e">
        <f>IF(PRESUPUESTO!G45="",0,PRESUPUESTO!G45)</f>
        <v>#REF!</v>
      </c>
      <c r="E16" s="110" t="e">
        <f>IF(PRESUPUESTO!H45="",0,PRESUPUESTO!H45)</f>
        <v>#REF!</v>
      </c>
      <c r="F16" s="110">
        <f>IF(PRESUPUESTO!I45="",0,PRESUPUESTO!I45)</f>
        <v>0</v>
      </c>
      <c r="G16" s="111" t="e">
        <f>IF(PRESUPUESTO!J45="","",PRESUPUESTO!J45)</f>
        <v>#REF!</v>
      </c>
    </row>
    <row r="17" spans="1:7" s="439" customFormat="1" x14ac:dyDescent="0.2">
      <c r="A17" s="120" t="str">
        <f>IF(PRESUPUESTO!A46="","",PRESUPUESTO!A46)</f>
        <v>TOTAL AMORTIZACIONES</v>
      </c>
      <c r="B17" s="439" t="str">
        <f>IF(PRESUPUESTO!B46="","",PRESUPUESTO!B46)</f>
        <v/>
      </c>
      <c r="C17" s="439" t="e">
        <f>IF(PRESUPUESTO!F46="","",PRESUPUESTO!F46)</f>
        <v>#REF!</v>
      </c>
      <c r="D17" s="439" t="e">
        <f>IF(PRESUPUESTO!G46="","",PRESUPUESTO!G46)</f>
        <v>#REF!</v>
      </c>
      <c r="E17" s="439" t="e">
        <f>IF(PRESUPUESTO!H46="","",PRESUPUESTO!H46)</f>
        <v>#REF!</v>
      </c>
      <c r="F17" s="439">
        <f>IF(PRESUPUESTO!I46="","",PRESUPUESTO!I46)</f>
        <v>0</v>
      </c>
      <c r="G17" s="440" t="e">
        <f>IF(PRESUPUESTO!J46="","",PRESUPUESTO!J46)</f>
        <v>#REF!</v>
      </c>
    </row>
    <row r="18" spans="1:7" s="439" customFormat="1" x14ac:dyDescent="0.2">
      <c r="A18" s="441" t="str">
        <f>IF(PRESUPUESTO!A47="","",PRESUPUESTO!A47)</f>
        <v>MANO DE OBRA</v>
      </c>
      <c r="B18" s="442" t="str">
        <f t="shared" ref="B18:G18" si="0">B1</f>
        <v>CALIFICACIÓN</v>
      </c>
      <c r="C18" s="443">
        <f t="shared" si="0"/>
        <v>1900</v>
      </c>
      <c r="D18" s="443">
        <f t="shared" si="0"/>
        <v>1901</v>
      </c>
      <c r="E18" s="443">
        <f t="shared" si="0"/>
        <v>1902</v>
      </c>
      <c r="F18" s="443">
        <f t="shared" si="0"/>
        <v>1903</v>
      </c>
      <c r="G18" s="444" t="str">
        <f t="shared" si="0"/>
        <v>TOTAL</v>
      </c>
    </row>
    <row r="19" spans="1:7" x14ac:dyDescent="0.2">
      <c r="A19" s="109" t="str">
        <f>IF(PRESUPUESTO!A48="","",PRESUPUESTO!A48)</f>
        <v>Mano de obra Investigación</v>
      </c>
      <c r="B19" s="110" t="str">
        <f>IF(PRESUPUESTO!B48="","",PRESUPUESTO!B48)</f>
        <v>Investigación</v>
      </c>
      <c r="C19" s="110">
        <f>IF(PRESUPUESTO!F48="","",PRESUPUESTO!F48)</f>
        <v>0</v>
      </c>
      <c r="D19" s="110">
        <f>IF(PRESUPUESTO!G48="","",PRESUPUESTO!G48)</f>
        <v>0</v>
      </c>
      <c r="E19" s="110">
        <f>IF(PRESUPUESTO!H48="","",PRESUPUESTO!H48)</f>
        <v>0</v>
      </c>
      <c r="F19" s="110">
        <f>IF(PRESUPUESTO!I48="","",PRESUPUESTO!I48)</f>
        <v>0</v>
      </c>
      <c r="G19" s="111">
        <f>IF(PRESUPUESTO!J48="","",PRESUPUESTO!J48)</f>
        <v>0</v>
      </c>
    </row>
    <row r="20" spans="1:7" x14ac:dyDescent="0.2">
      <c r="A20" s="109" t="str">
        <f>IF(PRESUPUESTO!A49="","",PRESUPUESTO!A49)</f>
        <v>Mano de obra Desarrollo</v>
      </c>
      <c r="B20" s="110" t="str">
        <f>IF(PRESUPUESTO!B49="","",PRESUPUESTO!B49)</f>
        <v>Desarrollo</v>
      </c>
      <c r="C20" s="110">
        <f>IF(PRESUPUESTO!F49="","",PRESUPUESTO!F49)</f>
        <v>0</v>
      </c>
      <c r="D20" s="110">
        <f>IF(PRESUPUESTO!G49="","",PRESUPUESTO!G49)</f>
        <v>0</v>
      </c>
      <c r="E20" s="110">
        <f>IF(PRESUPUESTO!H49="","",PRESUPUESTO!H49)</f>
        <v>0</v>
      </c>
      <c r="F20" s="110">
        <f>IF(PRESUPUESTO!I49="","",PRESUPUESTO!I49)</f>
        <v>0</v>
      </c>
      <c r="G20" s="111">
        <f>IF(PRESUPUESTO!J49="","",PRESUPUESTO!J49)</f>
        <v>0</v>
      </c>
    </row>
    <row r="21" spans="1:7" x14ac:dyDescent="0.2">
      <c r="A21" s="109" t="str">
        <f>IF(PRESUPUESTO!A50="","",PRESUPUESTO!A50)</f>
        <v>Mano de obra Diseño Industrial e Ingeniería de Procesos</v>
      </c>
      <c r="B21" s="110" t="str">
        <f>IF(PRESUPUESTO!B50="","",PRESUPUESTO!B50)</f>
        <v>Innovación</v>
      </c>
      <c r="C21" s="110">
        <f>IF(PRESUPUESTO!F50="","",PRESUPUESTO!F50)</f>
        <v>0</v>
      </c>
      <c r="D21" s="110">
        <f>IF(PRESUPUESTO!G50="","",PRESUPUESTO!G50)</f>
        <v>0</v>
      </c>
      <c r="E21" s="110">
        <f>IF(PRESUPUESTO!H50="","",PRESUPUESTO!H50)</f>
        <v>0</v>
      </c>
      <c r="F21" s="110">
        <f>IF(PRESUPUESTO!I50="","",PRESUPUESTO!I50)</f>
        <v>0</v>
      </c>
      <c r="G21" s="111">
        <f>IF(PRESUPUESTO!J50="","",PRESUPUESTO!J50)</f>
        <v>0</v>
      </c>
    </row>
    <row r="22" spans="1:7" x14ac:dyDescent="0.2">
      <c r="A22" s="109" t="str">
        <f>IF(PRESUPUESTO!A51="","",PRESUPUESTO!A51)</f>
        <v>Mano de obra Comercialización y Formación</v>
      </c>
      <c r="B22" s="110" t="str">
        <f>IF(PRESUPUESTO!B51="","",PRESUPUESTO!B51)</f>
        <v>Innovación</v>
      </c>
      <c r="C22" s="110">
        <f>IF(PRESUPUESTO!F51="","",PRESUPUESTO!F51)</f>
        <v>0</v>
      </c>
      <c r="D22" s="110">
        <f>IF(PRESUPUESTO!G51="","",PRESUPUESTO!G51)</f>
        <v>0</v>
      </c>
      <c r="E22" s="110">
        <f>IF(PRESUPUESTO!H51="","",PRESUPUESTO!H51)</f>
        <v>0</v>
      </c>
      <c r="F22" s="110">
        <f>IF(PRESUPUESTO!I51="","",PRESUPUESTO!I51)</f>
        <v>0</v>
      </c>
      <c r="G22" s="111">
        <f>IF(PRESUPUESTO!J51="","",PRESUPUESTO!J51)</f>
        <v>0</v>
      </c>
    </row>
    <row r="23" spans="1:7" s="439" customFormat="1" x14ac:dyDescent="0.2">
      <c r="A23" s="112" t="str">
        <f>IF(PRESUPUESTO!A52="","",PRESUPUESTO!A52)</f>
        <v>TOTAL MANO DE OBRA</v>
      </c>
      <c r="B23" s="113" t="str">
        <f>IF(PRESUPUESTO!B52="","",PRESUPUESTO!B52)</f>
        <v/>
      </c>
      <c r="C23" s="113">
        <f>IF(PRESUPUESTO!F52="","",PRESUPUESTO!F52)</f>
        <v>0</v>
      </c>
      <c r="D23" s="113">
        <f>IF(PRESUPUESTO!G52="","",PRESUPUESTO!G52)</f>
        <v>0</v>
      </c>
      <c r="E23" s="113">
        <f>IF(PRESUPUESTO!H52="","",PRESUPUESTO!H52)</f>
        <v>0</v>
      </c>
      <c r="F23" s="113">
        <f>IF(PRESUPUESTO!I52="","",PRESUPUESTO!I52)</f>
        <v>0</v>
      </c>
      <c r="G23" s="114">
        <f>IF(PRESUPUESTO!J52="","",PRESUPUESTO!J52)</f>
        <v>0</v>
      </c>
    </row>
    <row r="24" spans="1:7" s="439" customFormat="1" ht="9.75" customHeight="1" x14ac:dyDescent="0.2">
      <c r="A24" s="441" t="str">
        <f>IF(PRESUPUESTO!A53="","",PRESUPUESTO!A53)</f>
        <v>MATERIALES</v>
      </c>
      <c r="B24" s="442" t="str">
        <f t="shared" ref="B24:G24" si="1">B18</f>
        <v>CALIFICACIÓN</v>
      </c>
      <c r="C24" s="443">
        <f t="shared" si="1"/>
        <v>1900</v>
      </c>
      <c r="D24" s="443">
        <f t="shared" si="1"/>
        <v>1901</v>
      </c>
      <c r="E24" s="443">
        <f t="shared" si="1"/>
        <v>1902</v>
      </c>
      <c r="F24" s="443">
        <f t="shared" si="1"/>
        <v>1903</v>
      </c>
      <c r="G24" s="444" t="str">
        <f t="shared" si="1"/>
        <v>TOTAL</v>
      </c>
    </row>
    <row r="25" spans="1:7" x14ac:dyDescent="0.2">
      <c r="A25" s="109" t="str">
        <f>IF(PRESUPUESTO!A54="","",PRESUPUESTO!A54)</f>
        <v/>
      </c>
      <c r="B25" s="110" t="str">
        <f>IF(PRESUPUESTO!B54="","",PRESUPUESTO!B54)</f>
        <v/>
      </c>
      <c r="C25" s="110">
        <f>IF(PRESUPUESTO!F54="",0,PRESUPUESTO!F54)</f>
        <v>0</v>
      </c>
      <c r="D25" s="110">
        <f>IF(PRESUPUESTO!G54="",0,PRESUPUESTO!G54)</f>
        <v>0</v>
      </c>
      <c r="E25" s="110">
        <f>IF(PRESUPUESTO!H54="",0,PRESUPUESTO!H54)</f>
        <v>0</v>
      </c>
      <c r="F25" s="110">
        <f>IF(PRESUPUESTO!I54="",0,PRESUPUESTO!I54)</f>
        <v>0</v>
      </c>
      <c r="G25" s="111" t="str">
        <f>IF(PRESUPUESTO!J54="","",PRESUPUESTO!J54)</f>
        <v/>
      </c>
    </row>
    <row r="26" spans="1:7" x14ac:dyDescent="0.2">
      <c r="A26" s="109" t="str">
        <f>IF(PRESUPUESTO!A55="","",PRESUPUESTO!A55)</f>
        <v/>
      </c>
      <c r="B26" s="110" t="str">
        <f>IF(PRESUPUESTO!B55="","",PRESUPUESTO!B55)</f>
        <v/>
      </c>
      <c r="C26" s="110">
        <f>IF(PRESUPUESTO!F55="",0,PRESUPUESTO!F55)</f>
        <v>0</v>
      </c>
      <c r="D26" s="110">
        <f>IF(PRESUPUESTO!G55="",0,PRESUPUESTO!G55)</f>
        <v>0</v>
      </c>
      <c r="E26" s="110">
        <f>IF(PRESUPUESTO!H55="",0,PRESUPUESTO!H55)</f>
        <v>0</v>
      </c>
      <c r="F26" s="110">
        <f>IF(PRESUPUESTO!I55="",0,PRESUPUESTO!I55)</f>
        <v>0</v>
      </c>
      <c r="G26" s="111" t="str">
        <f>IF(PRESUPUESTO!J55="","",PRESUPUESTO!J55)</f>
        <v/>
      </c>
    </row>
    <row r="27" spans="1:7" x14ac:dyDescent="0.2">
      <c r="A27" s="109" t="str">
        <f>IF(PRESUPUESTO!A56="","",PRESUPUESTO!A56)</f>
        <v/>
      </c>
      <c r="B27" s="110" t="str">
        <f>IF(PRESUPUESTO!B56="","",PRESUPUESTO!B56)</f>
        <v/>
      </c>
      <c r="C27" s="110">
        <f>IF(PRESUPUESTO!F56="",0,PRESUPUESTO!F56)</f>
        <v>0</v>
      </c>
      <c r="D27" s="110">
        <f>IF(PRESUPUESTO!G56="",0,PRESUPUESTO!G56)</f>
        <v>0</v>
      </c>
      <c r="E27" s="110">
        <f>IF(PRESUPUESTO!H56="",0,PRESUPUESTO!H56)</f>
        <v>0</v>
      </c>
      <c r="F27" s="110">
        <f>IF(PRESUPUESTO!I56="",0,PRESUPUESTO!I56)</f>
        <v>0</v>
      </c>
      <c r="G27" s="111" t="str">
        <f>IF(PRESUPUESTO!J56="","",PRESUPUESTO!J56)</f>
        <v/>
      </c>
    </row>
    <row r="28" spans="1:7" x14ac:dyDescent="0.2">
      <c r="A28" s="109" t="str">
        <f>IF(PRESUPUESTO!A57="","",PRESUPUESTO!A57)</f>
        <v/>
      </c>
      <c r="B28" s="110" t="str">
        <f>IF(PRESUPUESTO!B57="","",PRESUPUESTO!B57)</f>
        <v/>
      </c>
      <c r="C28" s="110">
        <f>IF(PRESUPUESTO!F57="",0,PRESUPUESTO!F57)</f>
        <v>0</v>
      </c>
      <c r="D28" s="110">
        <f>IF(PRESUPUESTO!G57="",0,PRESUPUESTO!G57)</f>
        <v>0</v>
      </c>
      <c r="E28" s="110">
        <f>IF(PRESUPUESTO!H57="",0,PRESUPUESTO!H57)</f>
        <v>0</v>
      </c>
      <c r="F28" s="110">
        <f>IF(PRESUPUESTO!I57="",0,PRESUPUESTO!I57)</f>
        <v>0</v>
      </c>
      <c r="G28" s="111" t="str">
        <f>IF(PRESUPUESTO!J57="","",PRESUPUESTO!J57)</f>
        <v/>
      </c>
    </row>
    <row r="29" spans="1:7" x14ac:dyDescent="0.2">
      <c r="A29" s="109" t="str">
        <f>IF(PRESUPUESTO!A58="","",PRESUPUESTO!A58)</f>
        <v/>
      </c>
      <c r="B29" s="110" t="str">
        <f>IF(PRESUPUESTO!B58="","",PRESUPUESTO!B58)</f>
        <v/>
      </c>
      <c r="C29" s="110">
        <f>IF(PRESUPUESTO!F58="",0,PRESUPUESTO!F58)</f>
        <v>0</v>
      </c>
      <c r="D29" s="110">
        <f>IF(PRESUPUESTO!G58="",0,PRESUPUESTO!G58)</f>
        <v>0</v>
      </c>
      <c r="E29" s="110">
        <f>IF(PRESUPUESTO!H58="",0,PRESUPUESTO!H58)</f>
        <v>0</v>
      </c>
      <c r="F29" s="110">
        <f>IF(PRESUPUESTO!I58="",0,PRESUPUESTO!I58)</f>
        <v>0</v>
      </c>
      <c r="G29" s="111" t="str">
        <f>IF(PRESUPUESTO!J58="","",PRESUPUESTO!J58)</f>
        <v/>
      </c>
    </row>
    <row r="30" spans="1:7" x14ac:dyDescent="0.2">
      <c r="A30" s="109" t="str">
        <f>IF(PRESUPUESTO!A59="","",PRESUPUESTO!A59)</f>
        <v/>
      </c>
      <c r="B30" s="110" t="str">
        <f>IF(PRESUPUESTO!B59="","",PRESUPUESTO!B59)</f>
        <v/>
      </c>
      <c r="C30" s="110">
        <f>IF(PRESUPUESTO!F59="",0,PRESUPUESTO!F59)</f>
        <v>0</v>
      </c>
      <c r="D30" s="110">
        <f>IF(PRESUPUESTO!G59="",0,PRESUPUESTO!G59)</f>
        <v>0</v>
      </c>
      <c r="E30" s="110">
        <f>IF(PRESUPUESTO!H59="",0,PRESUPUESTO!H59)</f>
        <v>0</v>
      </c>
      <c r="F30" s="110">
        <f>IF(PRESUPUESTO!I59="",0,PRESUPUESTO!I59)</f>
        <v>0</v>
      </c>
      <c r="G30" s="111" t="str">
        <f>IF(PRESUPUESTO!J59="","",PRESUPUESTO!J59)</f>
        <v/>
      </c>
    </row>
    <row r="31" spans="1:7" x14ac:dyDescent="0.2">
      <c r="A31" s="109" t="str">
        <f>IF(PRESUPUESTO!A60="","",PRESUPUESTO!A60)</f>
        <v/>
      </c>
      <c r="B31" s="110" t="str">
        <f>IF(PRESUPUESTO!B60="","",PRESUPUESTO!B60)</f>
        <v/>
      </c>
      <c r="C31" s="110">
        <f>IF(PRESUPUESTO!F60="",0,PRESUPUESTO!F60)</f>
        <v>0</v>
      </c>
      <c r="D31" s="110">
        <f>IF(PRESUPUESTO!G60="",0,PRESUPUESTO!G60)</f>
        <v>0</v>
      </c>
      <c r="E31" s="110">
        <f>IF(PRESUPUESTO!H60="",0,PRESUPUESTO!H60)</f>
        <v>0</v>
      </c>
      <c r="F31" s="110">
        <f>IF(PRESUPUESTO!I60="",0,PRESUPUESTO!I60)</f>
        <v>0</v>
      </c>
      <c r="G31" s="111" t="str">
        <f>IF(PRESUPUESTO!J60="","",PRESUPUESTO!J60)</f>
        <v/>
      </c>
    </row>
    <row r="32" spans="1:7" x14ac:dyDescent="0.2">
      <c r="A32" s="109" t="str">
        <f>IF(PRESUPUESTO!A61="","",PRESUPUESTO!A61)</f>
        <v/>
      </c>
      <c r="B32" s="110" t="str">
        <f>IF(PRESUPUESTO!B61="","",PRESUPUESTO!B61)</f>
        <v/>
      </c>
      <c r="C32" s="110">
        <f>IF(PRESUPUESTO!F61="",0,PRESUPUESTO!F61)</f>
        <v>0</v>
      </c>
      <c r="D32" s="110">
        <f>IF(PRESUPUESTO!G61="",0,PRESUPUESTO!G61)</f>
        <v>0</v>
      </c>
      <c r="E32" s="110">
        <f>IF(PRESUPUESTO!H61="",0,PRESUPUESTO!H61)</f>
        <v>0</v>
      </c>
      <c r="F32" s="110">
        <f>IF(PRESUPUESTO!I61="",0,PRESUPUESTO!I61)</f>
        <v>0</v>
      </c>
      <c r="G32" s="111" t="str">
        <f>IF(PRESUPUESTO!J61="","",PRESUPUESTO!J61)</f>
        <v/>
      </c>
    </row>
    <row r="33" spans="1:7" x14ac:dyDescent="0.2">
      <c r="A33" s="109" t="str">
        <f>IF(PRESUPUESTO!A62="","",PRESUPUESTO!A62)</f>
        <v/>
      </c>
      <c r="B33" s="110" t="str">
        <f>IF(PRESUPUESTO!B62="","",PRESUPUESTO!B62)</f>
        <v/>
      </c>
      <c r="C33" s="110">
        <f>IF(PRESUPUESTO!F62="",0,PRESUPUESTO!F62)</f>
        <v>0</v>
      </c>
      <c r="D33" s="110">
        <f>IF(PRESUPUESTO!G62="",0,PRESUPUESTO!G62)</f>
        <v>0</v>
      </c>
      <c r="E33" s="110">
        <f>IF(PRESUPUESTO!H62="",0,PRESUPUESTO!H62)</f>
        <v>0</v>
      </c>
      <c r="F33" s="110">
        <f>IF(PRESUPUESTO!I62="",0,PRESUPUESTO!I62)</f>
        <v>0</v>
      </c>
      <c r="G33" s="111" t="str">
        <f>IF(PRESUPUESTO!J62="","",PRESUPUESTO!J62)</f>
        <v/>
      </c>
    </row>
    <row r="34" spans="1:7" x14ac:dyDescent="0.2">
      <c r="A34" s="109" t="str">
        <f>IF(PRESUPUESTO!A63="","",PRESUPUESTO!A63)</f>
        <v/>
      </c>
      <c r="B34" s="110" t="str">
        <f>IF(PRESUPUESTO!B63="","",PRESUPUESTO!B63)</f>
        <v/>
      </c>
      <c r="C34" s="110">
        <f>IF(PRESUPUESTO!F63="",0,PRESUPUESTO!F63)</f>
        <v>0</v>
      </c>
      <c r="D34" s="110">
        <f>IF(PRESUPUESTO!G63="",0,PRESUPUESTO!G63)</f>
        <v>0</v>
      </c>
      <c r="E34" s="110">
        <f>IF(PRESUPUESTO!H63="",0,PRESUPUESTO!H63)</f>
        <v>0</v>
      </c>
      <c r="F34" s="110">
        <f>IF(PRESUPUESTO!I63="",0,PRESUPUESTO!I63)</f>
        <v>0</v>
      </c>
      <c r="G34" s="111" t="str">
        <f>IF(PRESUPUESTO!J63="","",PRESUPUESTO!J63)</f>
        <v/>
      </c>
    </row>
    <row r="35" spans="1:7" s="439" customFormat="1" x14ac:dyDescent="0.2">
      <c r="A35" s="112" t="str">
        <f>IF(PRESUPUESTO!A64="","",PRESUPUESTO!A64)</f>
        <v>TOTAL MATERIALES</v>
      </c>
      <c r="B35" s="113" t="str">
        <f>IF(PRESUPUESTO!B64="","",PRESUPUESTO!B64)</f>
        <v/>
      </c>
      <c r="C35" s="113">
        <f>IF(PRESUPUESTO!F64="","",PRESUPUESTO!F64)</f>
        <v>0</v>
      </c>
      <c r="D35" s="113">
        <f>IF(PRESUPUESTO!G64="","",PRESUPUESTO!G64)</f>
        <v>0</v>
      </c>
      <c r="E35" s="113">
        <f>IF(PRESUPUESTO!H64="","",PRESUPUESTO!H64)</f>
        <v>0</v>
      </c>
      <c r="F35" s="113">
        <f>IF(PRESUPUESTO!I64="","",PRESUPUESTO!I64)</f>
        <v>0</v>
      </c>
      <c r="G35" s="114">
        <f>IF(PRESUPUESTO!J64="","",PRESUPUESTO!J64)</f>
        <v>0</v>
      </c>
    </row>
    <row r="36" spans="1:7" s="439" customFormat="1" x14ac:dyDescent="0.2">
      <c r="A36" s="441" t="str">
        <f>IF(PRESUPUESTO!A65="","",PRESUPUESTO!A65)</f>
        <v>COLABORACIONES EXTERNAS</v>
      </c>
      <c r="B36" s="442" t="str">
        <f t="shared" ref="B36:G36" si="2">B24</f>
        <v>CALIFICACIÓN</v>
      </c>
      <c r="C36" s="443">
        <f t="shared" si="2"/>
        <v>1900</v>
      </c>
      <c r="D36" s="443">
        <f t="shared" si="2"/>
        <v>1901</v>
      </c>
      <c r="E36" s="443">
        <f t="shared" si="2"/>
        <v>1902</v>
      </c>
      <c r="F36" s="443">
        <f t="shared" si="2"/>
        <v>1903</v>
      </c>
      <c r="G36" s="444" t="str">
        <f t="shared" si="2"/>
        <v>TOTAL</v>
      </c>
    </row>
    <row r="37" spans="1:7" x14ac:dyDescent="0.2">
      <c r="A37" s="106" t="e">
        <f>IF(PRESUPUESTO!A66="","",PRESUPUESTO!A66)</f>
        <v>#REF!</v>
      </c>
      <c r="B37" s="107" t="str">
        <f>IF(PRESUPUESTO!B66="","",PRESUPUESTO!B66)</f>
        <v/>
      </c>
      <c r="C37" s="107" t="e">
        <f>IF(PRESUPUESTO!F66="",0,PRESUPUESTO!F66)</f>
        <v>#REF!</v>
      </c>
      <c r="D37" s="107" t="e">
        <f>IF(PRESUPUESTO!G66="",0,PRESUPUESTO!G66)</f>
        <v>#REF!</v>
      </c>
      <c r="E37" s="107" t="e">
        <f>IF(PRESUPUESTO!H66="",0,PRESUPUESTO!H66)</f>
        <v>#REF!</v>
      </c>
      <c r="F37" s="107" t="e">
        <f>IF(PRESUPUESTO!I66="",0,PRESUPUESTO!I66)</f>
        <v>#REF!</v>
      </c>
      <c r="G37" s="108" t="e">
        <f>IF(PRESUPUESTO!J66="","",PRESUPUESTO!J66)</f>
        <v>#REF!</v>
      </c>
    </row>
    <row r="38" spans="1:7" x14ac:dyDescent="0.2">
      <c r="A38" s="109" t="e">
        <f>IF(PRESUPUESTO!A67="","",PRESUPUESTO!A67)</f>
        <v>#REF!</v>
      </c>
      <c r="B38" s="110" t="str">
        <f>IF(PRESUPUESTO!B67="","",PRESUPUESTO!B67)</f>
        <v/>
      </c>
      <c r="C38" s="110" t="e">
        <f>IF(PRESUPUESTO!F67="",0,PRESUPUESTO!F67)</f>
        <v>#REF!</v>
      </c>
      <c r="D38" s="110" t="e">
        <f>IF(PRESUPUESTO!G67="",0,PRESUPUESTO!G67)</f>
        <v>#REF!</v>
      </c>
      <c r="E38" s="110" t="e">
        <f>IF(PRESUPUESTO!H67="",0,PRESUPUESTO!H67)</f>
        <v>#REF!</v>
      </c>
      <c r="F38" s="110" t="e">
        <f>IF(PRESUPUESTO!I67="",0,PRESUPUESTO!I67)</f>
        <v>#REF!</v>
      </c>
      <c r="G38" s="111" t="e">
        <f>IF(PRESUPUESTO!J67="","",PRESUPUESTO!J67)</f>
        <v>#REF!</v>
      </c>
    </row>
    <row r="39" spans="1:7" x14ac:dyDescent="0.2">
      <c r="A39" s="109" t="e">
        <f>IF(PRESUPUESTO!A68="","",PRESUPUESTO!A68)</f>
        <v>#REF!</v>
      </c>
      <c r="B39" s="110" t="str">
        <f>IF(PRESUPUESTO!B68="","",PRESUPUESTO!B68)</f>
        <v/>
      </c>
      <c r="C39" s="110" t="e">
        <f>IF(PRESUPUESTO!F68="",0,PRESUPUESTO!F68)</f>
        <v>#REF!</v>
      </c>
      <c r="D39" s="110" t="e">
        <f>IF(PRESUPUESTO!G68="",0,PRESUPUESTO!G68)</f>
        <v>#REF!</v>
      </c>
      <c r="E39" s="110" t="e">
        <f>IF(PRESUPUESTO!H68="",0,PRESUPUESTO!H68)</f>
        <v>#REF!</v>
      </c>
      <c r="F39" s="110" t="e">
        <f>IF(PRESUPUESTO!I68="",0,PRESUPUESTO!I68)</f>
        <v>#REF!</v>
      </c>
      <c r="G39" s="111" t="e">
        <f>IF(PRESUPUESTO!J68="","",PRESUPUESTO!J68)</f>
        <v>#REF!</v>
      </c>
    </row>
    <row r="40" spans="1:7" x14ac:dyDescent="0.2">
      <c r="A40" s="109" t="e">
        <f>IF(PRESUPUESTO!A69="","",PRESUPUESTO!A69)</f>
        <v>#REF!</v>
      </c>
      <c r="B40" s="110" t="str">
        <f>IF(PRESUPUESTO!B69="","",PRESUPUESTO!B69)</f>
        <v/>
      </c>
      <c r="C40" s="110" t="e">
        <f>IF(PRESUPUESTO!F69="",0,PRESUPUESTO!F69)</f>
        <v>#REF!</v>
      </c>
      <c r="D40" s="110" t="e">
        <f>IF(PRESUPUESTO!G69="",0,PRESUPUESTO!G69)</f>
        <v>#REF!</v>
      </c>
      <c r="E40" s="110" t="e">
        <f>IF(PRESUPUESTO!H69="",0,PRESUPUESTO!H69)</f>
        <v>#REF!</v>
      </c>
      <c r="F40" s="110" t="e">
        <f>IF(PRESUPUESTO!I69="",0,PRESUPUESTO!I69)</f>
        <v>#REF!</v>
      </c>
      <c r="G40" s="111" t="e">
        <f>IF(PRESUPUESTO!J69="","",PRESUPUESTO!J69)</f>
        <v>#REF!</v>
      </c>
    </row>
    <row r="41" spans="1:7" x14ac:dyDescent="0.2">
      <c r="A41" s="109" t="e">
        <f>IF(PRESUPUESTO!A70="","",PRESUPUESTO!A70)</f>
        <v>#REF!</v>
      </c>
      <c r="B41" s="110" t="str">
        <f>IF(PRESUPUESTO!B70="","",PRESUPUESTO!B70)</f>
        <v/>
      </c>
      <c r="C41" s="110" t="e">
        <f>IF(PRESUPUESTO!F70="",0,PRESUPUESTO!F70)</f>
        <v>#REF!</v>
      </c>
      <c r="D41" s="110" t="e">
        <f>IF(PRESUPUESTO!G70="",0,PRESUPUESTO!G70)</f>
        <v>#REF!</v>
      </c>
      <c r="E41" s="110" t="e">
        <f>IF(PRESUPUESTO!H70="",0,PRESUPUESTO!H70)</f>
        <v>#REF!</v>
      </c>
      <c r="F41" s="110" t="e">
        <f>IF(PRESUPUESTO!I70="",0,PRESUPUESTO!I70)</f>
        <v>#REF!</v>
      </c>
      <c r="G41" s="111" t="e">
        <f>IF(PRESUPUESTO!J70="","",PRESUPUESTO!J70)</f>
        <v>#REF!</v>
      </c>
    </row>
    <row r="42" spans="1:7" x14ac:dyDescent="0.2">
      <c r="A42" s="109" t="e">
        <f>IF(PRESUPUESTO!A71="","",PRESUPUESTO!A71)</f>
        <v>#REF!</v>
      </c>
      <c r="B42" s="110" t="str">
        <f>IF(PRESUPUESTO!B71="","",PRESUPUESTO!B71)</f>
        <v/>
      </c>
      <c r="C42" s="110" t="e">
        <f>IF(PRESUPUESTO!F71="",0,PRESUPUESTO!F71)</f>
        <v>#REF!</v>
      </c>
      <c r="D42" s="110" t="e">
        <f>IF(PRESUPUESTO!G71="",0,PRESUPUESTO!G71)</f>
        <v>#REF!</v>
      </c>
      <c r="E42" s="110" t="e">
        <f>IF(PRESUPUESTO!H71="",0,PRESUPUESTO!H71)</f>
        <v>#REF!</v>
      </c>
      <c r="F42" s="110" t="e">
        <f>IF(PRESUPUESTO!I71="",0,PRESUPUESTO!I71)</f>
        <v>#REF!</v>
      </c>
      <c r="G42" s="111" t="e">
        <f>IF(PRESUPUESTO!J71="","",PRESUPUESTO!J71)</f>
        <v>#REF!</v>
      </c>
    </row>
    <row r="43" spans="1:7" x14ac:dyDescent="0.2">
      <c r="A43" s="109" t="e">
        <f>IF(PRESUPUESTO!A72="","",PRESUPUESTO!A72)</f>
        <v>#REF!</v>
      </c>
      <c r="B43" s="110" t="str">
        <f>IF(PRESUPUESTO!B72="","",PRESUPUESTO!B72)</f>
        <v/>
      </c>
      <c r="C43" s="110" t="e">
        <f>IF(PRESUPUESTO!F72="",0,PRESUPUESTO!F72)</f>
        <v>#REF!</v>
      </c>
      <c r="D43" s="110" t="e">
        <f>IF(PRESUPUESTO!G72="",0,PRESUPUESTO!G72)</f>
        <v>#REF!</v>
      </c>
      <c r="E43" s="110" t="e">
        <f>IF(PRESUPUESTO!H72="",0,PRESUPUESTO!H72)</f>
        <v>#REF!</v>
      </c>
      <c r="F43" s="110" t="e">
        <f>IF(PRESUPUESTO!I72="",0,PRESUPUESTO!I72)</f>
        <v>#REF!</v>
      </c>
      <c r="G43" s="111" t="e">
        <f>IF(PRESUPUESTO!J72="","",PRESUPUESTO!J72)</f>
        <v>#REF!</v>
      </c>
    </row>
    <row r="44" spans="1:7" x14ac:dyDescent="0.2">
      <c r="A44" s="109" t="e">
        <f>IF(PRESUPUESTO!A73="","",PRESUPUESTO!A73)</f>
        <v>#REF!</v>
      </c>
      <c r="B44" s="110" t="str">
        <f>IF(PRESUPUESTO!B73="","",PRESUPUESTO!B73)</f>
        <v/>
      </c>
      <c r="C44" s="110" t="e">
        <f>IF(PRESUPUESTO!F73="",0,PRESUPUESTO!F73)</f>
        <v>#REF!</v>
      </c>
      <c r="D44" s="110" t="e">
        <f>IF(PRESUPUESTO!G73="",0,PRESUPUESTO!G73)</f>
        <v>#REF!</v>
      </c>
      <c r="E44" s="110" t="e">
        <f>IF(PRESUPUESTO!H73="",0,PRESUPUESTO!H73)</f>
        <v>#REF!</v>
      </c>
      <c r="F44" s="110" t="e">
        <f>IF(PRESUPUESTO!I73="",0,PRESUPUESTO!I73)</f>
        <v>#REF!</v>
      </c>
      <c r="G44" s="111" t="e">
        <f>IF(PRESUPUESTO!J73="","",PRESUPUESTO!J73)</f>
        <v>#REF!</v>
      </c>
    </row>
    <row r="45" spans="1:7" x14ac:dyDescent="0.2">
      <c r="A45" s="109" t="e">
        <f>IF(PRESUPUESTO!A74="","",PRESUPUESTO!A74)</f>
        <v>#REF!</v>
      </c>
      <c r="B45" s="110" t="str">
        <f>IF(PRESUPUESTO!B74="","",PRESUPUESTO!B74)</f>
        <v/>
      </c>
      <c r="C45" s="110" t="e">
        <f>IF(PRESUPUESTO!F74="",0,PRESUPUESTO!F74)</f>
        <v>#REF!</v>
      </c>
      <c r="D45" s="110" t="e">
        <f>IF(PRESUPUESTO!G74="",0,PRESUPUESTO!G74)</f>
        <v>#REF!</v>
      </c>
      <c r="E45" s="110" t="e">
        <f>IF(PRESUPUESTO!H74="",0,PRESUPUESTO!H74)</f>
        <v>#REF!</v>
      </c>
      <c r="F45" s="110" t="e">
        <f>IF(PRESUPUESTO!I74="",0,PRESUPUESTO!I74)</f>
        <v>#REF!</v>
      </c>
      <c r="G45" s="111" t="e">
        <f>IF(PRESUPUESTO!J74="","",PRESUPUESTO!J74)</f>
        <v>#REF!</v>
      </c>
    </row>
    <row r="46" spans="1:7" x14ac:dyDescent="0.2">
      <c r="A46" s="109" t="e">
        <f>IF(PRESUPUESTO!A75="","",PRESUPUESTO!A75)</f>
        <v>#REF!</v>
      </c>
      <c r="B46" s="110" t="str">
        <f>IF(PRESUPUESTO!B75="","",PRESUPUESTO!B75)</f>
        <v/>
      </c>
      <c r="C46" s="110" t="e">
        <f>IF(PRESUPUESTO!F75="",0,PRESUPUESTO!F75)</f>
        <v>#REF!</v>
      </c>
      <c r="D46" s="110" t="e">
        <f>IF(PRESUPUESTO!G75="",0,PRESUPUESTO!G75)</f>
        <v>#REF!</v>
      </c>
      <c r="E46" s="110" t="e">
        <f>IF(PRESUPUESTO!H75="",0,PRESUPUESTO!H75)</f>
        <v>#REF!</v>
      </c>
      <c r="F46" s="110" t="e">
        <f>IF(PRESUPUESTO!I75="",0,PRESUPUESTO!I75)</f>
        <v>#REF!</v>
      </c>
      <c r="G46" s="111" t="e">
        <f>IF(PRESUPUESTO!J75="","",PRESUPUESTO!J75)</f>
        <v>#REF!</v>
      </c>
    </row>
    <row r="47" spans="1:7" x14ac:dyDescent="0.2">
      <c r="A47" s="109" t="e">
        <f>IF(PRESUPUESTO!A76="","",PRESUPUESTO!A76)</f>
        <v>#REF!</v>
      </c>
      <c r="B47" s="110" t="str">
        <f>IF(PRESUPUESTO!B76="","",PRESUPUESTO!B76)</f>
        <v/>
      </c>
      <c r="C47" s="110" t="e">
        <f>IF(PRESUPUESTO!F76="",0,PRESUPUESTO!F76)</f>
        <v>#REF!</v>
      </c>
      <c r="D47" s="110" t="e">
        <f>IF(PRESUPUESTO!G76="",0,PRESUPUESTO!G76)</f>
        <v>#REF!</v>
      </c>
      <c r="E47" s="110" t="e">
        <f>IF(PRESUPUESTO!H76="",0,PRESUPUESTO!H76)</f>
        <v>#REF!</v>
      </c>
      <c r="F47" s="110" t="e">
        <f>IF(PRESUPUESTO!I76="",0,PRESUPUESTO!I76)</f>
        <v>#REF!</v>
      </c>
      <c r="G47" s="111" t="e">
        <f>IF(PRESUPUESTO!J76="","",PRESUPUESTO!J76)</f>
        <v>#REF!</v>
      </c>
    </row>
    <row r="48" spans="1:7" x14ac:dyDescent="0.2">
      <c r="A48" s="109" t="e">
        <f>IF(PRESUPUESTO!A77="","",PRESUPUESTO!A77)</f>
        <v>#REF!</v>
      </c>
      <c r="B48" s="110" t="str">
        <f>IF(PRESUPUESTO!B77="","",PRESUPUESTO!B77)</f>
        <v/>
      </c>
      <c r="C48" s="110" t="e">
        <f>IF(PRESUPUESTO!F77="",0,PRESUPUESTO!F77)</f>
        <v>#REF!</v>
      </c>
      <c r="D48" s="110" t="e">
        <f>IF(PRESUPUESTO!G77="",0,PRESUPUESTO!G77)</f>
        <v>#REF!</v>
      </c>
      <c r="E48" s="110" t="e">
        <f>IF(PRESUPUESTO!H77="",0,PRESUPUESTO!H77)</f>
        <v>#REF!</v>
      </c>
      <c r="F48" s="110" t="e">
        <f>IF(PRESUPUESTO!I77="",0,PRESUPUESTO!I77)</f>
        <v>#REF!</v>
      </c>
      <c r="G48" s="111" t="e">
        <f>IF(PRESUPUESTO!J77="","",PRESUPUESTO!J77)</f>
        <v>#REF!</v>
      </c>
    </row>
    <row r="49" spans="1:8" x14ac:dyDescent="0.2">
      <c r="A49" s="109" t="e">
        <f>IF(PRESUPUESTO!A78="","",PRESUPUESTO!A78)</f>
        <v>#REF!</v>
      </c>
      <c r="B49" s="110" t="str">
        <f>IF(PRESUPUESTO!B78="","",PRESUPUESTO!B78)</f>
        <v/>
      </c>
      <c r="C49" s="110" t="e">
        <f>IF(PRESUPUESTO!F78="",0,PRESUPUESTO!F78)</f>
        <v>#REF!</v>
      </c>
      <c r="D49" s="110" t="e">
        <f>IF(PRESUPUESTO!G78="",0,PRESUPUESTO!G78)</f>
        <v>#REF!</v>
      </c>
      <c r="E49" s="110" t="e">
        <f>IF(PRESUPUESTO!H78="",0,PRESUPUESTO!H78)</f>
        <v>#REF!</v>
      </c>
      <c r="F49" s="110" t="e">
        <f>IF(PRESUPUESTO!I78="",0,PRESUPUESTO!I78)</f>
        <v>#REF!</v>
      </c>
      <c r="G49" s="111" t="e">
        <f>IF(PRESUPUESTO!J78="","",PRESUPUESTO!J78)</f>
        <v>#REF!</v>
      </c>
    </row>
    <row r="50" spans="1:8" x14ac:dyDescent="0.2">
      <c r="A50" s="109" t="e">
        <f>IF(PRESUPUESTO!A79="","",PRESUPUESTO!A79)</f>
        <v>#REF!</v>
      </c>
      <c r="B50" s="110" t="str">
        <f>IF(PRESUPUESTO!B79="","",PRESUPUESTO!B79)</f>
        <v/>
      </c>
      <c r="C50" s="110" t="e">
        <f>IF(PRESUPUESTO!F79="",0,PRESUPUESTO!F79)</f>
        <v>#REF!</v>
      </c>
      <c r="D50" s="110" t="e">
        <f>IF(PRESUPUESTO!G79="",0,PRESUPUESTO!G79)</f>
        <v>#REF!</v>
      </c>
      <c r="E50" s="110" t="e">
        <f>IF(PRESUPUESTO!H79="",0,PRESUPUESTO!H79)</f>
        <v>#REF!</v>
      </c>
      <c r="F50" s="110" t="e">
        <f>IF(PRESUPUESTO!I79="",0,PRESUPUESTO!I79)</f>
        <v>#REF!</v>
      </c>
      <c r="G50" s="111" t="e">
        <f>IF(PRESUPUESTO!J79="","",PRESUPUESTO!J79)</f>
        <v>#REF!</v>
      </c>
    </row>
    <row r="51" spans="1:8" x14ac:dyDescent="0.2">
      <c r="A51" s="109" t="e">
        <f>IF(PRESUPUESTO!A80="","",PRESUPUESTO!A80)</f>
        <v>#REF!</v>
      </c>
      <c r="B51" s="110" t="str">
        <f>IF(PRESUPUESTO!B80="","",PRESUPUESTO!B80)</f>
        <v/>
      </c>
      <c r="C51" s="110" t="e">
        <f>IF(PRESUPUESTO!F80="",0,PRESUPUESTO!F80)</f>
        <v>#REF!</v>
      </c>
      <c r="D51" s="110" t="e">
        <f>IF(PRESUPUESTO!G80="",0,PRESUPUESTO!G80)</f>
        <v>#REF!</v>
      </c>
      <c r="E51" s="110" t="e">
        <f>IF(PRESUPUESTO!H80="",0,PRESUPUESTO!H80)</f>
        <v>#REF!</v>
      </c>
      <c r="F51" s="110" t="e">
        <f>IF(PRESUPUESTO!I80="",0,PRESUPUESTO!I80)</f>
        <v>#REF!</v>
      </c>
      <c r="G51" s="111" t="e">
        <f>IF(PRESUPUESTO!J80="","",PRESUPUESTO!J80)</f>
        <v>#REF!</v>
      </c>
    </row>
    <row r="52" spans="1:8" x14ac:dyDescent="0.2">
      <c r="A52" s="109" t="e">
        <f>IF(PRESUPUESTO!A81="","",PRESUPUESTO!A81)</f>
        <v>#REF!</v>
      </c>
      <c r="B52" s="110" t="str">
        <f>IF(PRESUPUESTO!B81="","",PRESUPUESTO!B81)</f>
        <v/>
      </c>
      <c r="C52" s="110" t="e">
        <f>IF(PRESUPUESTO!F81="",0,PRESUPUESTO!F81)</f>
        <v>#REF!</v>
      </c>
      <c r="D52" s="110" t="e">
        <f>IF(PRESUPUESTO!G81="",0,PRESUPUESTO!G81)</f>
        <v>#REF!</v>
      </c>
      <c r="E52" s="110" t="e">
        <f>IF(PRESUPUESTO!H81="",0,PRESUPUESTO!H81)</f>
        <v>#REF!</v>
      </c>
      <c r="F52" s="110" t="e">
        <f>IF(PRESUPUESTO!I81="",0,PRESUPUESTO!I81)</f>
        <v>#REF!</v>
      </c>
      <c r="G52" s="111" t="e">
        <f>IF(PRESUPUESTO!J81="","",PRESUPUESTO!J81)</f>
        <v>#REF!</v>
      </c>
    </row>
    <row r="53" spans="1:8" x14ac:dyDescent="0.2">
      <c r="A53" s="109" t="e">
        <f>IF(PRESUPUESTO!A82="","",PRESUPUESTO!A82)</f>
        <v>#REF!</v>
      </c>
      <c r="B53" s="110" t="str">
        <f>IF(PRESUPUESTO!B82="","",PRESUPUESTO!B82)</f>
        <v/>
      </c>
      <c r="C53" s="110" t="e">
        <f>IF(PRESUPUESTO!F82="",0,PRESUPUESTO!F82)</f>
        <v>#REF!</v>
      </c>
      <c r="D53" s="110" t="e">
        <f>IF(PRESUPUESTO!G82="",0,PRESUPUESTO!G82)</f>
        <v>#REF!</v>
      </c>
      <c r="E53" s="110" t="e">
        <f>IF(PRESUPUESTO!H82="",0,PRESUPUESTO!H82)</f>
        <v>#REF!</v>
      </c>
      <c r="F53" s="110" t="e">
        <f>IF(PRESUPUESTO!I82="",0,PRESUPUESTO!I82)</f>
        <v>#REF!</v>
      </c>
      <c r="G53" s="111" t="e">
        <f>IF(PRESUPUESTO!J82="","",PRESUPUESTO!J82)</f>
        <v>#REF!</v>
      </c>
    </row>
    <row r="54" spans="1:8" s="439" customFormat="1" x14ac:dyDescent="0.2">
      <c r="A54" s="112" t="str">
        <f>IF(PRESUPUESTO!A83="","",PRESUPUESTO!A83)</f>
        <v>TOTAL COLABORACIONES EXTERNAS</v>
      </c>
      <c r="B54" s="113" t="str">
        <f>IF(PRESUPUESTO!B83="","",PRESUPUESTO!B83)</f>
        <v/>
      </c>
      <c r="C54" s="113" t="e">
        <f>IF(PRESUPUESTO!F83="","",PRESUPUESTO!F83)</f>
        <v>#REF!</v>
      </c>
      <c r="D54" s="113" t="e">
        <f>IF(PRESUPUESTO!G83="","",PRESUPUESTO!G83)</f>
        <v>#REF!</v>
      </c>
      <c r="E54" s="113" t="e">
        <f>IF(PRESUPUESTO!H83="","",PRESUPUESTO!H83)</f>
        <v>#REF!</v>
      </c>
      <c r="F54" s="113" t="e">
        <f>IF(PRESUPUESTO!I83="","",PRESUPUESTO!I83)</f>
        <v>#REF!</v>
      </c>
      <c r="G54" s="114" t="e">
        <f>IF(PRESUPUESTO!J83="","",PRESUPUESTO!J83)</f>
        <v>#REF!</v>
      </c>
    </row>
    <row r="55" spans="1:8" s="439" customFormat="1" x14ac:dyDescent="0.2">
      <c r="A55" s="441" t="str">
        <f>IF(PRESUPUESTO!A84="","",PRESUPUESTO!A84)</f>
        <v>COSTES INDIRECTOS</v>
      </c>
      <c r="B55" s="442" t="str">
        <f t="shared" ref="B55:G55" si="3">B36</f>
        <v>CALIFICACIÓN</v>
      </c>
      <c r="C55" s="443">
        <f t="shared" si="3"/>
        <v>1900</v>
      </c>
      <c r="D55" s="443">
        <f t="shared" si="3"/>
        <v>1901</v>
      </c>
      <c r="E55" s="443">
        <f t="shared" si="3"/>
        <v>1902</v>
      </c>
      <c r="F55" s="443">
        <f t="shared" si="3"/>
        <v>1903</v>
      </c>
      <c r="G55" s="444" t="str">
        <f t="shared" si="3"/>
        <v>TOTAL</v>
      </c>
    </row>
    <row r="56" spans="1:8" x14ac:dyDescent="0.2">
      <c r="A56" s="109" t="str">
        <f>IF(PRESUPUESTO!A85="","",PRESUPUESTO!A85)</f>
        <v>Costes indirectos</v>
      </c>
      <c r="B56" s="110" t="str">
        <f>IF(PRESUPUESTO!B85="","",PRESUPUESTO!B85)</f>
        <v>Investigación</v>
      </c>
      <c r="C56" s="110">
        <f>IF(PRESUPUESTO!F85="","",PRESUPUESTO!F85)</f>
        <v>0</v>
      </c>
      <c r="D56" s="110">
        <f>IF(PRESUPUESTO!G85="","",PRESUPUESTO!G85)</f>
        <v>0</v>
      </c>
      <c r="E56" s="110">
        <f>IF(PRESUPUESTO!H85="","",PRESUPUESTO!H85)</f>
        <v>0</v>
      </c>
      <c r="F56" s="110">
        <f>IF(PRESUPUESTO!I85="","",PRESUPUESTO!I85)</f>
        <v>0</v>
      </c>
      <c r="G56" s="111">
        <f>IF(PRESUPUESTO!J85="","",PRESUPUESTO!J85)</f>
        <v>0</v>
      </c>
    </row>
    <row r="57" spans="1:8" x14ac:dyDescent="0.2">
      <c r="A57" s="109" t="str">
        <f>IF(PRESUPUESTO!A86="","",PRESUPUESTO!A86)</f>
        <v>Costes indirectos</v>
      </c>
      <c r="B57" s="110" t="str">
        <f>IF(PRESUPUESTO!B86="","",PRESUPUESTO!B86)</f>
        <v>Desarrollo</v>
      </c>
      <c r="C57" s="110">
        <f>IF(PRESUPUESTO!F86="","",PRESUPUESTO!F86)</f>
        <v>0</v>
      </c>
      <c r="D57" s="110">
        <f>IF(PRESUPUESTO!G86="","",PRESUPUESTO!G86)</f>
        <v>0</v>
      </c>
      <c r="E57" s="110">
        <f>IF(PRESUPUESTO!H86="","",PRESUPUESTO!H86)</f>
        <v>0</v>
      </c>
      <c r="F57" s="110">
        <f>IF(PRESUPUESTO!I86="","",PRESUPUESTO!I86)</f>
        <v>0</v>
      </c>
      <c r="G57" s="111">
        <f>IF(PRESUPUESTO!J86="","",PRESUPUESTO!J86)</f>
        <v>0</v>
      </c>
    </row>
    <row r="58" spans="1:8" x14ac:dyDescent="0.2">
      <c r="A58" s="109" t="str">
        <f>IF(PRESUPUESTO!A87="","",PRESUPUESTO!A87)</f>
        <v>Costes indirectos</v>
      </c>
      <c r="B58" s="110" t="str">
        <f>IF(PRESUPUESTO!B87="","",PRESUPUESTO!B87)</f>
        <v>Innovación</v>
      </c>
      <c r="C58" s="110">
        <f>IF(PRESUPUESTO!F87="","",PRESUPUESTO!F87)</f>
        <v>0</v>
      </c>
      <c r="D58" s="110">
        <f>IF(PRESUPUESTO!G87="","",PRESUPUESTO!G87)</f>
        <v>0</v>
      </c>
      <c r="E58" s="110">
        <f>IF(PRESUPUESTO!H87="","",PRESUPUESTO!H87)</f>
        <v>0</v>
      </c>
      <c r="F58" s="110">
        <f>IF(PRESUPUESTO!I87="","",PRESUPUESTO!I87)</f>
        <v>0</v>
      </c>
      <c r="G58" s="111">
        <f>IF(PRESUPUESTO!J87="","",PRESUPUESTO!J87)</f>
        <v>0</v>
      </c>
    </row>
    <row r="59" spans="1:8" s="439" customFormat="1" x14ac:dyDescent="0.2">
      <c r="A59" s="120" t="str">
        <f>IF(PRESUPUESTO!A88="","",PRESUPUESTO!A88)</f>
        <v>TOTAL COSTES INDIRECTOS</v>
      </c>
      <c r="B59" s="439" t="str">
        <f>IF(PRESUPUESTO!B88="","",PRESUPUESTO!B88)</f>
        <v/>
      </c>
      <c r="C59" s="439">
        <f>IF(PRESUPUESTO!F88="","",PRESUPUESTO!F88)</f>
        <v>0</v>
      </c>
      <c r="D59" s="439">
        <f>IF(PRESUPUESTO!G88="","",PRESUPUESTO!G88)</f>
        <v>0</v>
      </c>
      <c r="E59" s="439">
        <f>IF(PRESUPUESTO!H88="","",PRESUPUESTO!H88)</f>
        <v>0</v>
      </c>
      <c r="F59" s="439">
        <f>IF(PRESUPUESTO!I88="","",PRESUPUESTO!I88)</f>
        <v>0</v>
      </c>
      <c r="G59" s="440">
        <f>IF(PRESUPUESTO!J88="","",PRESUPUESTO!J88)</f>
        <v>0</v>
      </c>
    </row>
    <row r="60" spans="1:8" s="439" customFormat="1" ht="10.199999999999999" x14ac:dyDescent="0.2">
      <c r="A60" s="445" t="str">
        <f>IF(PRESUPUESTO!A89="","",PRESUPUESTO!A89)</f>
        <v>TOTAL</v>
      </c>
      <c r="B60" s="446" t="str">
        <f>IF(PRESUPUESTO!B89="","",PRESUPUESTO!B89)</f>
        <v/>
      </c>
      <c r="C60" s="446" t="e">
        <f>IF(PRESUPUESTO!F89="","",PRESUPUESTO!F89)</f>
        <v>#REF!</v>
      </c>
      <c r="D60" s="446" t="e">
        <f>IF(PRESUPUESTO!G89="","",PRESUPUESTO!G89)</f>
        <v>#REF!</v>
      </c>
      <c r="E60" s="446" t="e">
        <f>IF(PRESUPUESTO!H89="","",PRESUPUESTO!H89)</f>
        <v>#REF!</v>
      </c>
      <c r="F60" s="446" t="e">
        <f>IF(PRESUPUESTO!I89="","",PRESUPUESTO!I89)</f>
        <v>#REF!</v>
      </c>
      <c r="G60" s="447" t="e">
        <f>IF(PRESUPUESTO!J89="","",PRESUPUESTO!J89)</f>
        <v>#REF!</v>
      </c>
      <c r="H60" s="448"/>
    </row>
    <row r="61" spans="1:8" s="439" customFormat="1" ht="22.5" customHeight="1" x14ac:dyDescent="0.6">
      <c r="A61" s="241" t="str">
        <f>IF(PRESUPUESTO!F1=1900,"Estamos ya en el siglo XXI","")</f>
        <v>Estamos ya en el siglo XXI</v>
      </c>
    </row>
    <row r="62" spans="1:8" s="439" customFormat="1" hidden="1" x14ac:dyDescent="0.2"/>
    <row r="63" spans="1:8" s="453" customFormat="1" x14ac:dyDescent="0.2">
      <c r="A63" s="449" t="s">
        <v>530</v>
      </c>
      <c r="B63" s="450" t="str">
        <f>IF(PRESUPUESTO!B93="","",PRESUPUESTO!B93)</f>
        <v/>
      </c>
      <c r="C63" s="451">
        <f>C1</f>
        <v>1900</v>
      </c>
      <c r="D63" s="451">
        <f>D1</f>
        <v>1901</v>
      </c>
      <c r="E63" s="451">
        <f>E1</f>
        <v>1902</v>
      </c>
      <c r="F63" s="451">
        <f>F1</f>
        <v>1903</v>
      </c>
      <c r="G63" s="452" t="str">
        <f>G1</f>
        <v>TOTAL</v>
      </c>
    </row>
    <row r="64" spans="1:8" x14ac:dyDescent="0.2">
      <c r="A64" s="1129" t="s">
        <v>358</v>
      </c>
      <c r="B64" s="1130"/>
      <c r="C64" s="110" t="e">
        <f>PRESUPUESTO!F16+PRESUPUESTO!F17</f>
        <v>#REF!</v>
      </c>
      <c r="D64" s="110" t="e">
        <f>PRESUPUESTO!G16+PRESUPUESTO!G17</f>
        <v>#REF!</v>
      </c>
      <c r="E64" s="110" t="e">
        <f>PRESUPUESTO!H16+PRESUPUESTO!H17</f>
        <v>#REF!</v>
      </c>
      <c r="F64" s="110" t="e">
        <f>PRESUPUESTO!I16+PRESUPUESTO!I17</f>
        <v>#REF!</v>
      </c>
      <c r="G64" s="111" t="e">
        <f t="shared" ref="G64:G75" si="4">SUM(C64:F64)</f>
        <v>#REF!</v>
      </c>
    </row>
    <row r="65" spans="1:7" x14ac:dyDescent="0.2">
      <c r="A65" s="1131" t="s">
        <v>531</v>
      </c>
      <c r="B65" s="1132"/>
      <c r="C65" s="110">
        <f>PRESUPUESTO!F3+PRESUPUESTO!F4</f>
        <v>0</v>
      </c>
      <c r="D65" s="110">
        <f>PRESUPUESTO!G3+PRESUPUESTO!G4</f>
        <v>0</v>
      </c>
      <c r="E65" s="110">
        <f>PRESUPUESTO!H3+PRESUPUESTO!H4</f>
        <v>0</v>
      </c>
      <c r="F65" s="110">
        <f>PRESUPUESTO!I3+PRESUPUESTO!I4</f>
        <v>0</v>
      </c>
      <c r="G65" s="111">
        <f t="shared" si="4"/>
        <v>0</v>
      </c>
    </row>
    <row r="66" spans="1:7" x14ac:dyDescent="0.2">
      <c r="A66" s="1131" t="s">
        <v>532</v>
      </c>
      <c r="B66" s="1132"/>
      <c r="C66" s="110">
        <f>PRESUPUESTO!F7+PRESUPUESTO!F8</f>
        <v>0</v>
      </c>
      <c r="D66" s="110">
        <f>PRESUPUESTO!G7+PRESUPUESTO!G8</f>
        <v>0</v>
      </c>
      <c r="E66" s="110">
        <f>PRESUPUESTO!H7+PRESUPUESTO!H8</f>
        <v>0</v>
      </c>
      <c r="F66" s="110">
        <f>PRESUPUESTO!I7+PRESUPUESTO!I8</f>
        <v>0</v>
      </c>
      <c r="G66" s="111">
        <f t="shared" si="4"/>
        <v>0</v>
      </c>
    </row>
    <row r="67" spans="1:7" x14ac:dyDescent="0.2">
      <c r="A67" s="1131" t="s">
        <v>533</v>
      </c>
      <c r="B67" s="1132"/>
      <c r="C67" s="110" t="e">
        <f>PRESUPUESTO!F12+PRESUPUESTO!F18+PRESUPUESTO!F25+PRESUPUESTO!F13+PRESUPUESTO!F19+PRESUPUESTO!F26</f>
        <v>#REF!</v>
      </c>
      <c r="D67" s="110" t="e">
        <f>PRESUPUESTO!G12+PRESUPUESTO!G18+PRESUPUESTO!G25+PRESUPUESTO!G13+PRESUPUESTO!G19+PRESUPUESTO!G26</f>
        <v>#REF!</v>
      </c>
      <c r="E67" s="110" t="e">
        <f>PRESUPUESTO!H12+PRESUPUESTO!H18+PRESUPUESTO!H25+PRESUPUESTO!H13+PRESUPUESTO!H19+PRESUPUESTO!H26</f>
        <v>#REF!</v>
      </c>
      <c r="F67" s="110" t="e">
        <f>PRESUPUESTO!I12+PRESUPUESTO!I18+PRESUPUESTO!I25+PRESUPUESTO!I13+PRESUPUESTO!I19+PRESUPUESTO!I26</f>
        <v>#REF!</v>
      </c>
      <c r="G67" s="111" t="e">
        <f t="shared" si="4"/>
        <v>#REF!</v>
      </c>
    </row>
    <row r="68" spans="1:7" ht="10.199999999999999" x14ac:dyDescent="0.2">
      <c r="A68" s="1118" t="s">
        <v>534</v>
      </c>
      <c r="B68" s="1119"/>
      <c r="C68" s="439" t="e">
        <f>SUM(C64:C67)</f>
        <v>#REF!</v>
      </c>
      <c r="D68" s="439" t="e">
        <f>SUM(D64:D67)</f>
        <v>#REF!</v>
      </c>
      <c r="E68" s="439" t="e">
        <f>SUM(E64:E67)</f>
        <v>#REF!</v>
      </c>
      <c r="F68" s="439" t="e">
        <f>SUM(F64:F67)</f>
        <v>#REF!</v>
      </c>
      <c r="G68" s="440" t="e">
        <f t="shared" si="4"/>
        <v>#REF!</v>
      </c>
    </row>
    <row r="69" spans="1:7" x14ac:dyDescent="0.2">
      <c r="A69" s="1127" t="s">
        <v>535</v>
      </c>
      <c r="B69" s="1128"/>
      <c r="C69" s="110">
        <f>PRESUPUESTO!F20</f>
        <v>0</v>
      </c>
      <c r="D69" s="110">
        <f>PRESUPUESTO!G20</f>
        <v>0</v>
      </c>
      <c r="E69" s="110">
        <f>PRESUPUESTO!H20</f>
        <v>0</v>
      </c>
      <c r="F69" s="110">
        <f>PRESUPUESTO!I20</f>
        <v>0</v>
      </c>
      <c r="G69" s="111">
        <f t="shared" si="4"/>
        <v>0</v>
      </c>
    </row>
    <row r="70" spans="1:7" x14ac:dyDescent="0.2">
      <c r="A70" s="1125" t="s">
        <v>536</v>
      </c>
      <c r="B70" s="1126"/>
      <c r="C70" s="110">
        <f>PRESUPUESTO!F21+PRESUPUESTO!F9</f>
        <v>0</v>
      </c>
      <c r="D70" s="110">
        <f>PRESUPUESTO!G21+PRESUPUESTO!G9</f>
        <v>0</v>
      </c>
      <c r="E70" s="110">
        <f>PRESUPUESTO!H21+PRESUPUESTO!H9</f>
        <v>0</v>
      </c>
      <c r="F70" s="110">
        <f>PRESUPUESTO!I21+PRESUPUESTO!I9</f>
        <v>0</v>
      </c>
      <c r="G70" s="111">
        <f t="shared" si="4"/>
        <v>0</v>
      </c>
    </row>
    <row r="71" spans="1:7" x14ac:dyDescent="0.2">
      <c r="A71" s="1125" t="s">
        <v>537</v>
      </c>
      <c r="B71" s="1126"/>
      <c r="C71" s="110">
        <f>PRESUPUESTO!F22</f>
        <v>0</v>
      </c>
      <c r="D71" s="110">
        <f>PRESUPUESTO!G22</f>
        <v>0</v>
      </c>
      <c r="E71" s="110">
        <f>PRESUPUESTO!H22</f>
        <v>0</v>
      </c>
      <c r="F71" s="110">
        <f>PRESUPUESTO!I22</f>
        <v>0</v>
      </c>
      <c r="G71" s="111">
        <f t="shared" si="4"/>
        <v>0</v>
      </c>
    </row>
    <row r="72" spans="1:7" x14ac:dyDescent="0.2">
      <c r="A72" s="1125" t="s">
        <v>538</v>
      </c>
      <c r="B72" s="1126"/>
      <c r="C72" s="110">
        <f>PRESUPUESTO!F5</f>
        <v>0</v>
      </c>
      <c r="D72" s="110">
        <f>PRESUPUESTO!G5</f>
        <v>0</v>
      </c>
      <c r="E72" s="110">
        <f>PRESUPUESTO!H5</f>
        <v>0</v>
      </c>
      <c r="F72" s="110">
        <f>PRESUPUESTO!I5</f>
        <v>0</v>
      </c>
      <c r="G72" s="111">
        <f t="shared" si="4"/>
        <v>0</v>
      </c>
    </row>
    <row r="73" spans="1:7" x14ac:dyDescent="0.2">
      <c r="A73" s="1116" t="s">
        <v>539</v>
      </c>
      <c r="B73" s="1117"/>
      <c r="C73" s="110">
        <f>PRESUPUESTO!F10+PRESUPUESTO!F14+PRESUPUESTO!F23+PRESUPUESTO!F27</f>
        <v>0</v>
      </c>
      <c r="D73" s="110">
        <f>PRESUPUESTO!G10+PRESUPUESTO!G14+PRESUPUESTO!G23+PRESUPUESTO!G27</f>
        <v>0</v>
      </c>
      <c r="E73" s="110">
        <f>PRESUPUESTO!H10+PRESUPUESTO!H14+PRESUPUESTO!H23+PRESUPUESTO!H27</f>
        <v>0</v>
      </c>
      <c r="F73" s="110">
        <f>PRESUPUESTO!I10+PRESUPUESTO!I14+PRESUPUESTO!I23+PRESUPUESTO!I27</f>
        <v>0</v>
      </c>
      <c r="G73" s="111">
        <f t="shared" si="4"/>
        <v>0</v>
      </c>
    </row>
    <row r="74" spans="1:7" ht="10.199999999999999" x14ac:dyDescent="0.2">
      <c r="A74" s="1118" t="s">
        <v>540</v>
      </c>
      <c r="B74" s="1119"/>
      <c r="C74" s="439">
        <f>SUM(C69:C73)</f>
        <v>0</v>
      </c>
      <c r="D74" s="439">
        <f>SUM(D69:D73)</f>
        <v>0</v>
      </c>
      <c r="E74" s="439">
        <f>SUM(E69:E73)</f>
        <v>0</v>
      </c>
      <c r="F74" s="439">
        <f>SUM(F69:F73)</f>
        <v>0</v>
      </c>
      <c r="G74" s="440">
        <f t="shared" si="4"/>
        <v>0</v>
      </c>
    </row>
    <row r="75" spans="1:7" ht="10.199999999999999" x14ac:dyDescent="0.2">
      <c r="A75" s="1120" t="str">
        <f>A60</f>
        <v>TOTAL</v>
      </c>
      <c r="B75" s="1121"/>
      <c r="C75" s="113" t="e">
        <f>C68+C74</f>
        <v>#REF!</v>
      </c>
      <c r="D75" s="113" t="e">
        <f>D68+D74</f>
        <v>#REF!</v>
      </c>
      <c r="E75" s="113" t="e">
        <f>E68+E74</f>
        <v>#REF!</v>
      </c>
      <c r="F75" s="113" t="e">
        <f>F68+F74</f>
        <v>#REF!</v>
      </c>
      <c r="G75" s="114" t="e">
        <f t="shared" si="4"/>
        <v>#REF!</v>
      </c>
    </row>
    <row r="76" spans="1:7" ht="22.5" customHeight="1" x14ac:dyDescent="0.6">
      <c r="A76" s="241" t="e">
        <f>IF(PRESUPUESTO!$B$90&lt;0.001,"","HAS PUESTO MAL UNA ASIGNACIÓN A UN SUBPROYECTO O TIPO")</f>
        <v>#REF!</v>
      </c>
      <c r="B76" s="454"/>
      <c r="C76" s="439"/>
      <c r="D76" s="439"/>
      <c r="E76" s="439"/>
      <c r="F76" s="439"/>
      <c r="G76" s="439"/>
    </row>
    <row r="77" spans="1:7" ht="11.25" customHeight="1" x14ac:dyDescent="0.2"/>
    <row r="78" spans="1:7" s="439" customFormat="1" ht="12.75" customHeight="1" x14ac:dyDescent="0.2">
      <c r="A78" s="1122" t="s">
        <v>328</v>
      </c>
      <c r="B78" s="1123"/>
      <c r="C78" s="1123"/>
      <c r="D78" s="1123"/>
      <c r="E78" s="1123"/>
      <c r="F78" s="1123"/>
      <c r="G78" s="1124"/>
    </row>
    <row r="79" spans="1:7" s="439" customFormat="1" x14ac:dyDescent="0.2">
      <c r="A79" s="115" t="str">
        <f>IF('MANO DE OBRA'!A1="","",'MANO DE OBRA'!A1)</f>
        <v>PERSONA</v>
      </c>
      <c r="B79" s="116" t="str">
        <f>IF('MANO DE OBRA'!D1="","",'MANO DE OBRA'!D1)</f>
        <v>CALIFICACIÓN</v>
      </c>
      <c r="C79" s="117" t="str">
        <f>IF('MANO DE OBRA'!E1="","",'MANO DE OBRA'!E1)</f>
        <v>HORAS</v>
      </c>
      <c r="D79" s="118" t="str">
        <f>IF('MANO DE OBRA'!F1="","",'MANO DE OBRA'!F1)</f>
        <v/>
      </c>
      <c r="E79" s="118" t="str">
        <f>IF('MANO DE OBRA'!G1="","",'MANO DE OBRA'!G1)</f>
        <v/>
      </c>
      <c r="F79" s="118" t="str">
        <f>IF('MANO DE OBRA'!H1="","",'MANO DE OBRA'!H1)</f>
        <v/>
      </c>
      <c r="G79" s="119" t="str">
        <f>IF('MANO DE OBRA'!I1="","",'MANO DE OBRA'!I1)</f>
        <v/>
      </c>
    </row>
    <row r="80" spans="1:7" s="439" customFormat="1" x14ac:dyDescent="0.2">
      <c r="A80" s="120" t="str">
        <f>IF('MANO DE OBRA'!A2="","",'MANO DE OBRA'!A2)</f>
        <v/>
      </c>
      <c r="B80" s="439" t="str">
        <f>IF('MANO DE OBRA'!D2="","",'MANO DE OBRA'!D2)</f>
        <v/>
      </c>
      <c r="C80" s="121">
        <f>IF('MANO DE OBRA'!E2="","",'MANO DE OBRA'!E2)</f>
        <v>1900</v>
      </c>
      <c r="D80" s="121">
        <f>IF('MANO DE OBRA'!F2="","",'MANO DE OBRA'!F2)</f>
        <v>1901</v>
      </c>
      <c r="E80" s="121">
        <f>IF('MANO DE OBRA'!G2="","",'MANO DE OBRA'!G2)</f>
        <v>1902</v>
      </c>
      <c r="F80" s="121">
        <f>IF('MANO DE OBRA'!H2="","",'MANO DE OBRA'!H2)</f>
        <v>1903</v>
      </c>
      <c r="G80" s="122" t="str">
        <f>IF('MANO DE OBRA'!I2="","",'MANO DE OBRA'!I2)</f>
        <v>TOTAL</v>
      </c>
    </row>
    <row r="81" spans="1:7" x14ac:dyDescent="0.2">
      <c r="A81" s="109" t="str">
        <f>IF('MANO DE OBRA'!A3="","",'MANO DE OBRA'!A3)</f>
        <v/>
      </c>
      <c r="B81" s="110" t="str">
        <f>IF('MANO DE OBRA'!D3="","",'MANO DE OBRA'!D3)</f>
        <v/>
      </c>
      <c r="C81" s="455" t="str">
        <f>IF('MANO DE OBRA'!E3="","",'MANO DE OBRA'!E3)</f>
        <v/>
      </c>
      <c r="D81" s="455" t="str">
        <f>IF('MANO DE OBRA'!F3="","",'MANO DE OBRA'!F3)</f>
        <v/>
      </c>
      <c r="E81" s="455" t="str">
        <f>IF('MANO DE OBRA'!G3="","",'MANO DE OBRA'!G3)</f>
        <v/>
      </c>
      <c r="F81" s="455" t="str">
        <f>IF('MANO DE OBRA'!H3="","",'MANO DE OBRA'!H3)</f>
        <v/>
      </c>
      <c r="G81" s="456" t="str">
        <f>IF('MANO DE OBRA'!I3="","",'MANO DE OBRA'!I3)</f>
        <v/>
      </c>
    </row>
    <row r="82" spans="1:7" x14ac:dyDescent="0.2">
      <c r="A82" s="109" t="str">
        <f>IF('MANO DE OBRA'!A4="","",'MANO DE OBRA'!A4)</f>
        <v/>
      </c>
      <c r="B82" s="110" t="str">
        <f>IF('MANO DE OBRA'!D4="","",'MANO DE OBRA'!D4)</f>
        <v/>
      </c>
      <c r="C82" s="455" t="str">
        <f>IF('MANO DE OBRA'!E4="","",'MANO DE OBRA'!E4)</f>
        <v/>
      </c>
      <c r="D82" s="455" t="str">
        <f>IF('MANO DE OBRA'!F4="","",'MANO DE OBRA'!F4)</f>
        <v/>
      </c>
      <c r="E82" s="455" t="str">
        <f>IF('MANO DE OBRA'!G4="","",'MANO DE OBRA'!G4)</f>
        <v/>
      </c>
      <c r="F82" s="455" t="str">
        <f>IF('MANO DE OBRA'!H4="","",'MANO DE OBRA'!H4)</f>
        <v/>
      </c>
      <c r="G82" s="456" t="str">
        <f>IF('MANO DE OBRA'!I4="","",'MANO DE OBRA'!I4)</f>
        <v/>
      </c>
    </row>
    <row r="83" spans="1:7" x14ac:dyDescent="0.2">
      <c r="A83" s="109" t="str">
        <f>IF('MANO DE OBRA'!A5="","",'MANO DE OBRA'!A5)</f>
        <v/>
      </c>
      <c r="B83" s="110" t="str">
        <f>IF('MANO DE OBRA'!D5="","",'MANO DE OBRA'!D5)</f>
        <v/>
      </c>
      <c r="C83" s="455" t="str">
        <f>IF('MANO DE OBRA'!E5="","",'MANO DE OBRA'!E5)</f>
        <v/>
      </c>
      <c r="D83" s="455" t="str">
        <f>IF('MANO DE OBRA'!F5="","",'MANO DE OBRA'!F5)</f>
        <v/>
      </c>
      <c r="E83" s="455" t="str">
        <f>IF('MANO DE OBRA'!G5="","",'MANO DE OBRA'!G5)</f>
        <v/>
      </c>
      <c r="F83" s="455" t="str">
        <f>IF('MANO DE OBRA'!H5="","",'MANO DE OBRA'!H5)</f>
        <v/>
      </c>
      <c r="G83" s="456" t="str">
        <f>IF('MANO DE OBRA'!I5="","",'MANO DE OBRA'!I5)</f>
        <v/>
      </c>
    </row>
    <row r="84" spans="1:7" x14ac:dyDescent="0.2">
      <c r="A84" s="109" t="str">
        <f>IF('MANO DE OBRA'!A6="","",'MANO DE OBRA'!A6)</f>
        <v/>
      </c>
      <c r="B84" s="110" t="str">
        <f>IF('MANO DE OBRA'!D6="","",'MANO DE OBRA'!D6)</f>
        <v/>
      </c>
      <c r="C84" s="455" t="str">
        <f>IF('MANO DE OBRA'!E6="","",'MANO DE OBRA'!E6)</f>
        <v/>
      </c>
      <c r="D84" s="455" t="str">
        <f>IF('MANO DE OBRA'!F6="","",'MANO DE OBRA'!F6)</f>
        <v/>
      </c>
      <c r="E84" s="455" t="str">
        <f>IF('MANO DE OBRA'!G6="","",'MANO DE OBRA'!G6)</f>
        <v/>
      </c>
      <c r="F84" s="455" t="str">
        <f>IF('MANO DE OBRA'!H6="","",'MANO DE OBRA'!H6)</f>
        <v/>
      </c>
      <c r="G84" s="456" t="str">
        <f>IF('MANO DE OBRA'!I6="","",'MANO DE OBRA'!I6)</f>
        <v/>
      </c>
    </row>
    <row r="85" spans="1:7" x14ac:dyDescent="0.2">
      <c r="A85" s="109" t="str">
        <f>IF('MANO DE OBRA'!A7="","",'MANO DE OBRA'!A7)</f>
        <v/>
      </c>
      <c r="B85" s="110" t="str">
        <f>IF('MANO DE OBRA'!D7="","",'MANO DE OBRA'!D7)</f>
        <v/>
      </c>
      <c r="C85" s="455" t="str">
        <f>IF('MANO DE OBRA'!E7="","",'MANO DE OBRA'!E7)</f>
        <v/>
      </c>
      <c r="D85" s="455" t="str">
        <f>IF('MANO DE OBRA'!F7="","",'MANO DE OBRA'!F7)</f>
        <v/>
      </c>
      <c r="E85" s="455" t="str">
        <f>IF('MANO DE OBRA'!G7="","",'MANO DE OBRA'!G7)</f>
        <v/>
      </c>
      <c r="F85" s="455" t="str">
        <f>IF('MANO DE OBRA'!H7="","",'MANO DE OBRA'!H7)</f>
        <v/>
      </c>
      <c r="G85" s="456" t="str">
        <f>IF('MANO DE OBRA'!I7="","",'MANO DE OBRA'!I7)</f>
        <v/>
      </c>
    </row>
    <row r="86" spans="1:7" x14ac:dyDescent="0.2">
      <c r="A86" s="109" t="str">
        <f>IF('MANO DE OBRA'!A8="","",'MANO DE OBRA'!A8)</f>
        <v/>
      </c>
      <c r="B86" s="110" t="str">
        <f>IF('MANO DE OBRA'!D8="","",'MANO DE OBRA'!D8)</f>
        <v/>
      </c>
      <c r="C86" s="455" t="str">
        <f>IF('MANO DE OBRA'!E8="","",'MANO DE OBRA'!E8)</f>
        <v/>
      </c>
      <c r="D86" s="455" t="str">
        <f>IF('MANO DE OBRA'!F8="","",'MANO DE OBRA'!F8)</f>
        <v/>
      </c>
      <c r="E86" s="455" t="str">
        <f>IF('MANO DE OBRA'!G8="","",'MANO DE OBRA'!G8)</f>
        <v/>
      </c>
      <c r="F86" s="455" t="str">
        <f>IF('MANO DE OBRA'!H8="","",'MANO DE OBRA'!H8)</f>
        <v/>
      </c>
      <c r="G86" s="456" t="str">
        <f>IF('MANO DE OBRA'!I8="","",'MANO DE OBRA'!I8)</f>
        <v/>
      </c>
    </row>
    <row r="87" spans="1:7" x14ac:dyDescent="0.2">
      <c r="A87" s="109" t="str">
        <f>IF('MANO DE OBRA'!A9="","",'MANO DE OBRA'!A9)</f>
        <v/>
      </c>
      <c r="B87" s="110" t="str">
        <f>IF('MANO DE OBRA'!D9="","",'MANO DE OBRA'!D9)</f>
        <v/>
      </c>
      <c r="C87" s="455" t="str">
        <f>IF('MANO DE OBRA'!E9="","",'MANO DE OBRA'!E9)</f>
        <v/>
      </c>
      <c r="D87" s="455" t="str">
        <f>IF('MANO DE OBRA'!F9="","",'MANO DE OBRA'!F9)</f>
        <v/>
      </c>
      <c r="E87" s="455" t="str">
        <f>IF('MANO DE OBRA'!G9="","",'MANO DE OBRA'!G9)</f>
        <v/>
      </c>
      <c r="F87" s="455" t="str">
        <f>IF('MANO DE OBRA'!H9="","",'MANO DE OBRA'!H9)</f>
        <v/>
      </c>
      <c r="G87" s="456" t="str">
        <f>IF('MANO DE OBRA'!I9="","",'MANO DE OBRA'!I9)</f>
        <v/>
      </c>
    </row>
    <row r="88" spans="1:7" x14ac:dyDescent="0.2">
      <c r="A88" s="109" t="str">
        <f>IF('MANO DE OBRA'!A10="","",'MANO DE OBRA'!A10)</f>
        <v/>
      </c>
      <c r="B88" s="110" t="str">
        <f>IF('MANO DE OBRA'!D10="","",'MANO DE OBRA'!D10)</f>
        <v/>
      </c>
      <c r="C88" s="455" t="str">
        <f>IF('MANO DE OBRA'!E10="","",'MANO DE OBRA'!E10)</f>
        <v/>
      </c>
      <c r="D88" s="455" t="str">
        <f>IF('MANO DE OBRA'!F10="","",'MANO DE OBRA'!F10)</f>
        <v/>
      </c>
      <c r="E88" s="455" t="str">
        <f>IF('MANO DE OBRA'!G10="","",'MANO DE OBRA'!G10)</f>
        <v/>
      </c>
      <c r="F88" s="455" t="str">
        <f>IF('MANO DE OBRA'!H10="","",'MANO DE OBRA'!H10)</f>
        <v/>
      </c>
      <c r="G88" s="456" t="str">
        <f>IF('MANO DE OBRA'!I10="","",'MANO DE OBRA'!I10)</f>
        <v/>
      </c>
    </row>
    <row r="89" spans="1:7" x14ac:dyDescent="0.2">
      <c r="A89" s="109" t="str">
        <f>IF('MANO DE OBRA'!A11="","",'MANO DE OBRA'!A11)</f>
        <v/>
      </c>
      <c r="B89" s="110" t="str">
        <f>IF('MANO DE OBRA'!D11="","",'MANO DE OBRA'!D11)</f>
        <v/>
      </c>
      <c r="C89" s="455" t="str">
        <f>IF('MANO DE OBRA'!E11="","",'MANO DE OBRA'!E11)</f>
        <v/>
      </c>
      <c r="D89" s="455" t="str">
        <f>IF('MANO DE OBRA'!F11="","",'MANO DE OBRA'!F11)</f>
        <v/>
      </c>
      <c r="E89" s="455" t="str">
        <f>IF('MANO DE OBRA'!G11="","",'MANO DE OBRA'!G11)</f>
        <v/>
      </c>
      <c r="F89" s="455" t="str">
        <f>IF('MANO DE OBRA'!H11="","",'MANO DE OBRA'!H11)</f>
        <v/>
      </c>
      <c r="G89" s="456" t="str">
        <f>IF('MANO DE OBRA'!I11="","",'MANO DE OBRA'!I11)</f>
        <v/>
      </c>
    </row>
    <row r="90" spans="1:7" x14ac:dyDescent="0.2">
      <c r="A90" s="109" t="str">
        <f>IF('MANO DE OBRA'!A12="","",'MANO DE OBRA'!A12)</f>
        <v/>
      </c>
      <c r="B90" s="110" t="str">
        <f>IF('MANO DE OBRA'!D12="","",'MANO DE OBRA'!D12)</f>
        <v/>
      </c>
      <c r="C90" s="455" t="str">
        <f>IF('MANO DE OBRA'!E12="","",'MANO DE OBRA'!E12)</f>
        <v/>
      </c>
      <c r="D90" s="455" t="str">
        <f>IF('MANO DE OBRA'!F12="","",'MANO DE OBRA'!F12)</f>
        <v/>
      </c>
      <c r="E90" s="455" t="str">
        <f>IF('MANO DE OBRA'!G12="","",'MANO DE OBRA'!G12)</f>
        <v/>
      </c>
      <c r="F90" s="455" t="str">
        <f>IF('MANO DE OBRA'!H12="","",'MANO DE OBRA'!H12)</f>
        <v/>
      </c>
      <c r="G90" s="456" t="str">
        <f>IF('MANO DE OBRA'!I12="","",'MANO DE OBRA'!I12)</f>
        <v/>
      </c>
    </row>
    <row r="91" spans="1:7" x14ac:dyDescent="0.2">
      <c r="A91" s="109" t="str">
        <f>IF('MANO DE OBRA'!A13="","",'MANO DE OBRA'!A13)</f>
        <v/>
      </c>
      <c r="B91" s="110" t="str">
        <f>IF('MANO DE OBRA'!D13="","",'MANO DE OBRA'!D13)</f>
        <v/>
      </c>
      <c r="C91" s="455" t="str">
        <f>IF('MANO DE OBRA'!E13="","",'MANO DE OBRA'!E13)</f>
        <v/>
      </c>
      <c r="D91" s="455" t="str">
        <f>IF('MANO DE OBRA'!F13="","",'MANO DE OBRA'!F13)</f>
        <v/>
      </c>
      <c r="E91" s="455" t="str">
        <f>IF('MANO DE OBRA'!G13="","",'MANO DE OBRA'!G13)</f>
        <v/>
      </c>
      <c r="F91" s="455" t="str">
        <f>IF('MANO DE OBRA'!H13="","",'MANO DE OBRA'!H13)</f>
        <v/>
      </c>
      <c r="G91" s="456" t="str">
        <f>IF('MANO DE OBRA'!I13="","",'MANO DE OBRA'!I13)</f>
        <v/>
      </c>
    </row>
    <row r="92" spans="1:7" x14ac:dyDescent="0.2">
      <c r="A92" s="109" t="str">
        <f>IF('MANO DE OBRA'!A14="","",'MANO DE OBRA'!A14)</f>
        <v/>
      </c>
      <c r="B92" s="110" t="str">
        <f>IF('MANO DE OBRA'!D14="","",'MANO DE OBRA'!D14)</f>
        <v/>
      </c>
      <c r="C92" s="455" t="str">
        <f>IF('MANO DE OBRA'!E14="","",'MANO DE OBRA'!E14)</f>
        <v/>
      </c>
      <c r="D92" s="455" t="str">
        <f>IF('MANO DE OBRA'!F14="","",'MANO DE OBRA'!F14)</f>
        <v/>
      </c>
      <c r="E92" s="455" t="str">
        <f>IF('MANO DE OBRA'!G14="","",'MANO DE OBRA'!G14)</f>
        <v/>
      </c>
      <c r="F92" s="455" t="str">
        <f>IF('MANO DE OBRA'!H14="","",'MANO DE OBRA'!H14)</f>
        <v/>
      </c>
      <c r="G92" s="456" t="str">
        <f>IF('MANO DE OBRA'!I14="","",'MANO DE OBRA'!I14)</f>
        <v/>
      </c>
    </row>
    <row r="93" spans="1:7" x14ac:dyDescent="0.2">
      <c r="A93" s="109" t="str">
        <f>IF('MANO DE OBRA'!A15="","",'MANO DE OBRA'!A15)</f>
        <v/>
      </c>
      <c r="B93" s="110" t="str">
        <f>IF('MANO DE OBRA'!D15="","",'MANO DE OBRA'!D15)</f>
        <v/>
      </c>
      <c r="C93" s="455" t="str">
        <f>IF('MANO DE OBRA'!E15="","",'MANO DE OBRA'!E15)</f>
        <v/>
      </c>
      <c r="D93" s="455" t="str">
        <f>IF('MANO DE OBRA'!F15="","",'MANO DE OBRA'!F15)</f>
        <v/>
      </c>
      <c r="E93" s="455" t="str">
        <f>IF('MANO DE OBRA'!G15="","",'MANO DE OBRA'!G15)</f>
        <v/>
      </c>
      <c r="F93" s="455" t="str">
        <f>IF('MANO DE OBRA'!H15="","",'MANO DE OBRA'!H15)</f>
        <v/>
      </c>
      <c r="G93" s="456" t="str">
        <f>IF('MANO DE OBRA'!I15="","",'MANO DE OBRA'!I15)</f>
        <v/>
      </c>
    </row>
    <row r="94" spans="1:7" x14ac:dyDescent="0.2">
      <c r="A94" s="109" t="str">
        <f>IF('MANO DE OBRA'!A16="","",'MANO DE OBRA'!A16)</f>
        <v/>
      </c>
      <c r="B94" s="110" t="str">
        <f>IF('MANO DE OBRA'!D16="","",'MANO DE OBRA'!D16)</f>
        <v/>
      </c>
      <c r="C94" s="455" t="str">
        <f>IF('MANO DE OBRA'!E16="","",'MANO DE OBRA'!E16)</f>
        <v/>
      </c>
      <c r="D94" s="455" t="str">
        <f>IF('MANO DE OBRA'!F16="","",'MANO DE OBRA'!F16)</f>
        <v/>
      </c>
      <c r="E94" s="455" t="str">
        <f>IF('MANO DE OBRA'!G16="","",'MANO DE OBRA'!G16)</f>
        <v/>
      </c>
      <c r="F94" s="455" t="str">
        <f>IF('MANO DE OBRA'!H16="","",'MANO DE OBRA'!H16)</f>
        <v/>
      </c>
      <c r="G94" s="456" t="str">
        <f>IF('MANO DE OBRA'!I16="","",'MANO DE OBRA'!I16)</f>
        <v/>
      </c>
    </row>
    <row r="95" spans="1:7" x14ac:dyDescent="0.2">
      <c r="A95" s="109" t="str">
        <f>IF('MANO DE OBRA'!A17="","",'MANO DE OBRA'!A17)</f>
        <v/>
      </c>
      <c r="B95" s="110" t="str">
        <f>IF('MANO DE OBRA'!D17="","",'MANO DE OBRA'!D17)</f>
        <v/>
      </c>
      <c r="C95" s="455" t="str">
        <f>IF('MANO DE OBRA'!E17="","",'MANO DE OBRA'!E17)</f>
        <v/>
      </c>
      <c r="D95" s="455" t="str">
        <f>IF('MANO DE OBRA'!F17="","",'MANO DE OBRA'!F17)</f>
        <v/>
      </c>
      <c r="E95" s="455" t="str">
        <f>IF('MANO DE OBRA'!G17="","",'MANO DE OBRA'!G17)</f>
        <v/>
      </c>
      <c r="F95" s="455" t="str">
        <f>IF('MANO DE OBRA'!H17="","",'MANO DE OBRA'!H17)</f>
        <v/>
      </c>
      <c r="G95" s="456" t="str">
        <f>IF('MANO DE OBRA'!I17="","",'MANO DE OBRA'!I17)</f>
        <v/>
      </c>
    </row>
    <row r="96" spans="1:7" x14ac:dyDescent="0.2">
      <c r="A96" s="109" t="e">
        <f>IF('MANO DE OBRA'!A18="","",'MANO DE OBRA'!A18)</f>
        <v>#REF!</v>
      </c>
      <c r="B96" s="110" t="e">
        <f>IF('MANO DE OBRA'!D18="","",'MANO DE OBRA'!D18)</f>
        <v>#REF!</v>
      </c>
      <c r="C96" s="455" t="e">
        <f>IF('MANO DE OBRA'!E18="","",'MANO DE OBRA'!E18)</f>
        <v>#REF!</v>
      </c>
      <c r="D96" s="455" t="e">
        <f>IF('MANO DE OBRA'!F18="","",'MANO DE OBRA'!F18)</f>
        <v>#REF!</v>
      </c>
      <c r="E96" s="455" t="e">
        <f>IF('MANO DE OBRA'!G18="","",'MANO DE OBRA'!G18)</f>
        <v>#REF!</v>
      </c>
      <c r="F96" s="455" t="e">
        <f>IF('MANO DE OBRA'!H18="","",'MANO DE OBRA'!H18)</f>
        <v>#REF!</v>
      </c>
      <c r="G96" s="456" t="e">
        <f>IF('MANO DE OBRA'!I18="","",'MANO DE OBRA'!I18)</f>
        <v>#REF!</v>
      </c>
    </row>
    <row r="97" spans="1:7" x14ac:dyDescent="0.2">
      <c r="A97" s="109" t="e">
        <f>IF('MANO DE OBRA'!A19="","",'MANO DE OBRA'!A19)</f>
        <v>#REF!</v>
      </c>
      <c r="B97" s="110" t="e">
        <f>IF('MANO DE OBRA'!D19="","",'MANO DE OBRA'!D19)</f>
        <v>#REF!</v>
      </c>
      <c r="C97" s="455" t="e">
        <f>IF('MANO DE OBRA'!E19="","",'MANO DE OBRA'!E19)</f>
        <v>#REF!</v>
      </c>
      <c r="D97" s="455" t="e">
        <f>IF('MANO DE OBRA'!F19="","",'MANO DE OBRA'!F19)</f>
        <v>#REF!</v>
      </c>
      <c r="E97" s="455" t="e">
        <f>IF('MANO DE OBRA'!G19="","",'MANO DE OBRA'!G19)</f>
        <v>#REF!</v>
      </c>
      <c r="F97" s="455" t="e">
        <f>IF('MANO DE OBRA'!H19="","",'MANO DE OBRA'!H19)</f>
        <v>#REF!</v>
      </c>
      <c r="G97" s="456" t="e">
        <f>IF('MANO DE OBRA'!I19="","",'MANO DE OBRA'!I19)</f>
        <v>#REF!</v>
      </c>
    </row>
    <row r="98" spans="1:7" x14ac:dyDescent="0.2">
      <c r="A98" s="109" t="e">
        <f>IF('MANO DE OBRA'!A20="","",'MANO DE OBRA'!A20)</f>
        <v>#REF!</v>
      </c>
      <c r="B98" s="110" t="e">
        <f>IF('MANO DE OBRA'!D20="","",'MANO DE OBRA'!D20)</f>
        <v>#REF!</v>
      </c>
      <c r="C98" s="455" t="e">
        <f>IF('MANO DE OBRA'!E20="","",'MANO DE OBRA'!E20)</f>
        <v>#REF!</v>
      </c>
      <c r="D98" s="455" t="e">
        <f>IF('MANO DE OBRA'!F20="","",'MANO DE OBRA'!F20)</f>
        <v>#REF!</v>
      </c>
      <c r="E98" s="455" t="e">
        <f>IF('MANO DE OBRA'!G20="","",'MANO DE OBRA'!G20)</f>
        <v>#REF!</v>
      </c>
      <c r="F98" s="455" t="e">
        <f>IF('MANO DE OBRA'!H20="","",'MANO DE OBRA'!H20)</f>
        <v>#REF!</v>
      </c>
      <c r="G98" s="456" t="e">
        <f>IF('MANO DE OBRA'!I20="","",'MANO DE OBRA'!I20)</f>
        <v>#REF!</v>
      </c>
    </row>
    <row r="99" spans="1:7" x14ac:dyDescent="0.2">
      <c r="A99" s="109" t="e">
        <f>IF('MANO DE OBRA'!A21="","",'MANO DE OBRA'!A21)</f>
        <v>#REF!</v>
      </c>
      <c r="B99" s="110" t="e">
        <f>IF('MANO DE OBRA'!D21="","",'MANO DE OBRA'!D21)</f>
        <v>#REF!</v>
      </c>
      <c r="C99" s="455" t="e">
        <f>IF('MANO DE OBRA'!E21="","",'MANO DE OBRA'!E21)</f>
        <v>#REF!</v>
      </c>
      <c r="D99" s="455" t="e">
        <f>IF('MANO DE OBRA'!F21="","",'MANO DE OBRA'!F21)</f>
        <v>#REF!</v>
      </c>
      <c r="E99" s="455" t="e">
        <f>IF('MANO DE OBRA'!G21="","",'MANO DE OBRA'!G21)</f>
        <v>#REF!</v>
      </c>
      <c r="F99" s="455" t="e">
        <f>IF('MANO DE OBRA'!H21="","",'MANO DE OBRA'!H21)</f>
        <v>#REF!</v>
      </c>
      <c r="G99" s="456" t="e">
        <f>IF('MANO DE OBRA'!I21="","",'MANO DE OBRA'!I21)</f>
        <v>#REF!</v>
      </c>
    </row>
    <row r="100" spans="1:7" x14ac:dyDescent="0.2">
      <c r="A100" s="109" t="e">
        <f>IF('MANO DE OBRA'!A22="","",'MANO DE OBRA'!A22)</f>
        <v>#REF!</v>
      </c>
      <c r="B100" s="110" t="e">
        <f>IF('MANO DE OBRA'!D22="","",'MANO DE OBRA'!D22)</f>
        <v>#REF!</v>
      </c>
      <c r="C100" s="455" t="e">
        <f>IF('MANO DE OBRA'!E22="","",'MANO DE OBRA'!E22)</f>
        <v>#REF!</v>
      </c>
      <c r="D100" s="455" t="e">
        <f>IF('MANO DE OBRA'!F22="","",'MANO DE OBRA'!F22)</f>
        <v>#REF!</v>
      </c>
      <c r="E100" s="455" t="e">
        <f>IF('MANO DE OBRA'!G22="","",'MANO DE OBRA'!G22)</f>
        <v>#REF!</v>
      </c>
      <c r="F100" s="455" t="e">
        <f>IF('MANO DE OBRA'!H22="","",'MANO DE OBRA'!H22)</f>
        <v>#REF!</v>
      </c>
      <c r="G100" s="456" t="e">
        <f>IF('MANO DE OBRA'!I22="","",'MANO DE OBRA'!I22)</f>
        <v>#REF!</v>
      </c>
    </row>
    <row r="101" spans="1:7" x14ac:dyDescent="0.2">
      <c r="A101" s="109" t="e">
        <f>IF('MANO DE OBRA'!A23="","",'MANO DE OBRA'!A23)</f>
        <v>#REF!</v>
      </c>
      <c r="B101" s="110" t="e">
        <f>IF('MANO DE OBRA'!D23="","",'MANO DE OBRA'!D23)</f>
        <v>#REF!</v>
      </c>
      <c r="C101" s="455" t="e">
        <f>IF('MANO DE OBRA'!E23="","",'MANO DE OBRA'!E23)</f>
        <v>#REF!</v>
      </c>
      <c r="D101" s="455" t="e">
        <f>IF('MANO DE OBRA'!F23="","",'MANO DE OBRA'!F23)</f>
        <v>#REF!</v>
      </c>
      <c r="E101" s="455" t="e">
        <f>IF('MANO DE OBRA'!G23="","",'MANO DE OBRA'!G23)</f>
        <v>#REF!</v>
      </c>
      <c r="F101" s="455" t="e">
        <f>IF('MANO DE OBRA'!H23="","",'MANO DE OBRA'!H23)</f>
        <v>#REF!</v>
      </c>
      <c r="G101" s="456" t="e">
        <f>IF('MANO DE OBRA'!I23="","",'MANO DE OBRA'!I23)</f>
        <v>#REF!</v>
      </c>
    </row>
    <row r="102" spans="1:7" x14ac:dyDescent="0.2">
      <c r="A102" s="109" t="e">
        <f>IF('MANO DE OBRA'!A24="","",'MANO DE OBRA'!A24)</f>
        <v>#REF!</v>
      </c>
      <c r="B102" s="110" t="e">
        <f>IF('MANO DE OBRA'!D24="","",'MANO DE OBRA'!D24)</f>
        <v>#REF!</v>
      </c>
      <c r="C102" s="455" t="e">
        <f>IF('MANO DE OBRA'!E24="","",'MANO DE OBRA'!E24)</f>
        <v>#REF!</v>
      </c>
      <c r="D102" s="455" t="e">
        <f>IF('MANO DE OBRA'!F24="","",'MANO DE OBRA'!F24)</f>
        <v>#REF!</v>
      </c>
      <c r="E102" s="455" t="e">
        <f>IF('MANO DE OBRA'!G24="","",'MANO DE OBRA'!G24)</f>
        <v>#REF!</v>
      </c>
      <c r="F102" s="455" t="e">
        <f>IF('MANO DE OBRA'!H24="","",'MANO DE OBRA'!H24)</f>
        <v>#REF!</v>
      </c>
      <c r="G102" s="456" t="e">
        <f>IF('MANO DE OBRA'!I24="","",'MANO DE OBRA'!I24)</f>
        <v>#REF!</v>
      </c>
    </row>
    <row r="103" spans="1:7" x14ac:dyDescent="0.2">
      <c r="A103" s="109" t="e">
        <f>IF('MANO DE OBRA'!A25="","",'MANO DE OBRA'!A25)</f>
        <v>#REF!</v>
      </c>
      <c r="B103" s="110" t="e">
        <f>IF('MANO DE OBRA'!D25="","",'MANO DE OBRA'!D25)</f>
        <v>#REF!</v>
      </c>
      <c r="C103" s="455" t="e">
        <f>IF('MANO DE OBRA'!E25="","",'MANO DE OBRA'!E25)</f>
        <v>#REF!</v>
      </c>
      <c r="D103" s="455" t="e">
        <f>IF('MANO DE OBRA'!F25="","",'MANO DE OBRA'!F25)</f>
        <v>#REF!</v>
      </c>
      <c r="E103" s="455" t="e">
        <f>IF('MANO DE OBRA'!G25="","",'MANO DE OBRA'!G25)</f>
        <v>#REF!</v>
      </c>
      <c r="F103" s="455" t="e">
        <f>IF('MANO DE OBRA'!H25="","",'MANO DE OBRA'!H25)</f>
        <v>#REF!</v>
      </c>
      <c r="G103" s="456" t="e">
        <f>IF('MANO DE OBRA'!I25="","",'MANO DE OBRA'!I25)</f>
        <v>#REF!</v>
      </c>
    </row>
    <row r="104" spans="1:7" x14ac:dyDescent="0.2">
      <c r="A104" s="109" t="e">
        <f>IF('MANO DE OBRA'!A26="","",'MANO DE OBRA'!A26)</f>
        <v>#REF!</v>
      </c>
      <c r="B104" s="110" t="e">
        <f>IF('MANO DE OBRA'!D26="","",'MANO DE OBRA'!D26)</f>
        <v>#REF!</v>
      </c>
      <c r="C104" s="455" t="e">
        <f>IF('MANO DE OBRA'!E26="","",'MANO DE OBRA'!E26)</f>
        <v>#REF!</v>
      </c>
      <c r="D104" s="455" t="e">
        <f>IF('MANO DE OBRA'!F26="","",'MANO DE OBRA'!F26)</f>
        <v>#REF!</v>
      </c>
      <c r="E104" s="455" t="e">
        <f>IF('MANO DE OBRA'!G26="","",'MANO DE OBRA'!G26)</f>
        <v>#REF!</v>
      </c>
      <c r="F104" s="455" t="e">
        <f>IF('MANO DE OBRA'!H26="","",'MANO DE OBRA'!H26)</f>
        <v>#REF!</v>
      </c>
      <c r="G104" s="456" t="e">
        <f>IF('MANO DE OBRA'!I26="","",'MANO DE OBRA'!I26)</f>
        <v>#REF!</v>
      </c>
    </row>
    <row r="105" spans="1:7" x14ac:dyDescent="0.2">
      <c r="A105" s="109" t="e">
        <f>IF('MANO DE OBRA'!A27="","",'MANO DE OBRA'!A27)</f>
        <v>#REF!</v>
      </c>
      <c r="B105" s="110" t="e">
        <f>IF('MANO DE OBRA'!D27="","",'MANO DE OBRA'!D27)</f>
        <v>#REF!</v>
      </c>
      <c r="C105" s="455" t="e">
        <f>IF('MANO DE OBRA'!E27="","",'MANO DE OBRA'!E27)</f>
        <v>#REF!</v>
      </c>
      <c r="D105" s="455" t="e">
        <f>IF('MANO DE OBRA'!F27="","",'MANO DE OBRA'!F27)</f>
        <v>#REF!</v>
      </c>
      <c r="E105" s="455" t="e">
        <f>IF('MANO DE OBRA'!G27="","",'MANO DE OBRA'!G27)</f>
        <v>#REF!</v>
      </c>
      <c r="F105" s="455" t="e">
        <f>IF('MANO DE OBRA'!H27="","",'MANO DE OBRA'!H27)</f>
        <v>#REF!</v>
      </c>
      <c r="G105" s="456" t="e">
        <f>IF('MANO DE OBRA'!I27="","",'MANO DE OBRA'!I27)</f>
        <v>#REF!</v>
      </c>
    </row>
    <row r="106" spans="1:7" x14ac:dyDescent="0.2">
      <c r="A106" s="109" t="e">
        <f>IF('MANO DE OBRA'!A28="","",'MANO DE OBRA'!A28)</f>
        <v>#REF!</v>
      </c>
      <c r="B106" s="110" t="e">
        <f>IF('MANO DE OBRA'!D28="","",'MANO DE OBRA'!D28)</f>
        <v>#REF!</v>
      </c>
      <c r="C106" s="455" t="e">
        <f>IF('MANO DE OBRA'!E28="","",'MANO DE OBRA'!E28)</f>
        <v>#REF!</v>
      </c>
      <c r="D106" s="455" t="e">
        <f>IF('MANO DE OBRA'!F28="","",'MANO DE OBRA'!F28)</f>
        <v>#REF!</v>
      </c>
      <c r="E106" s="455" t="e">
        <f>IF('MANO DE OBRA'!G28="","",'MANO DE OBRA'!G28)</f>
        <v>#REF!</v>
      </c>
      <c r="F106" s="455" t="e">
        <f>IF('MANO DE OBRA'!H28="","",'MANO DE OBRA'!H28)</f>
        <v>#REF!</v>
      </c>
      <c r="G106" s="456" t="e">
        <f>IF('MANO DE OBRA'!I28="","",'MANO DE OBRA'!I28)</f>
        <v>#REF!</v>
      </c>
    </row>
    <row r="107" spans="1:7" x14ac:dyDescent="0.2">
      <c r="A107" s="109" t="e">
        <f>IF('MANO DE OBRA'!A29="","",'MANO DE OBRA'!A29)</f>
        <v>#REF!</v>
      </c>
      <c r="B107" s="110" t="e">
        <f>IF('MANO DE OBRA'!D29="","",'MANO DE OBRA'!D29)</f>
        <v>#REF!</v>
      </c>
      <c r="C107" s="455" t="e">
        <f>IF('MANO DE OBRA'!E29="","",'MANO DE OBRA'!E29)</f>
        <v>#REF!</v>
      </c>
      <c r="D107" s="455" t="e">
        <f>IF('MANO DE OBRA'!F29="","",'MANO DE OBRA'!F29)</f>
        <v>#REF!</v>
      </c>
      <c r="E107" s="455" t="e">
        <f>IF('MANO DE OBRA'!G29="","",'MANO DE OBRA'!G29)</f>
        <v>#REF!</v>
      </c>
      <c r="F107" s="455" t="e">
        <f>IF('MANO DE OBRA'!H29="","",'MANO DE OBRA'!H29)</f>
        <v>#REF!</v>
      </c>
      <c r="G107" s="456" t="e">
        <f>IF('MANO DE OBRA'!I29="","",'MANO DE OBRA'!I29)</f>
        <v>#REF!</v>
      </c>
    </row>
    <row r="108" spans="1:7" x14ac:dyDescent="0.2">
      <c r="A108" s="109" t="e">
        <f>IF('MANO DE OBRA'!A30="","",'MANO DE OBRA'!A30)</f>
        <v>#REF!</v>
      </c>
      <c r="B108" s="110" t="e">
        <f>IF('MANO DE OBRA'!D30="","",'MANO DE OBRA'!D30)</f>
        <v>#REF!</v>
      </c>
      <c r="C108" s="455" t="e">
        <f>IF('MANO DE OBRA'!E30="","",'MANO DE OBRA'!E30)</f>
        <v>#REF!</v>
      </c>
      <c r="D108" s="455" t="e">
        <f>IF('MANO DE OBRA'!F30="","",'MANO DE OBRA'!F30)</f>
        <v>#REF!</v>
      </c>
      <c r="E108" s="455" t="e">
        <f>IF('MANO DE OBRA'!G30="","",'MANO DE OBRA'!G30)</f>
        <v>#REF!</v>
      </c>
      <c r="F108" s="455" t="e">
        <f>IF('MANO DE OBRA'!H30="","",'MANO DE OBRA'!H30)</f>
        <v>#REF!</v>
      </c>
      <c r="G108" s="456" t="e">
        <f>IF('MANO DE OBRA'!I30="","",'MANO DE OBRA'!I30)</f>
        <v>#REF!</v>
      </c>
    </row>
    <row r="109" spans="1:7" x14ac:dyDescent="0.2">
      <c r="A109" s="109" t="e">
        <f>IF('MANO DE OBRA'!A31="","",'MANO DE OBRA'!A31)</f>
        <v>#REF!</v>
      </c>
      <c r="B109" s="110" t="e">
        <f>IF('MANO DE OBRA'!D31="","",'MANO DE OBRA'!D31)</f>
        <v>#REF!</v>
      </c>
      <c r="C109" s="455" t="e">
        <f>IF('MANO DE OBRA'!E31="","",'MANO DE OBRA'!E31)</f>
        <v>#REF!</v>
      </c>
      <c r="D109" s="455" t="e">
        <f>IF('MANO DE OBRA'!F31="","",'MANO DE OBRA'!F31)</f>
        <v>#REF!</v>
      </c>
      <c r="E109" s="455" t="e">
        <f>IF('MANO DE OBRA'!G31="","",'MANO DE OBRA'!G31)</f>
        <v>#REF!</v>
      </c>
      <c r="F109" s="455" t="e">
        <f>IF('MANO DE OBRA'!H31="","",'MANO DE OBRA'!H31)</f>
        <v>#REF!</v>
      </c>
      <c r="G109" s="456" t="e">
        <f>IF('MANO DE OBRA'!I31="","",'MANO DE OBRA'!I31)</f>
        <v>#REF!</v>
      </c>
    </row>
    <row r="110" spans="1:7" x14ac:dyDescent="0.2">
      <c r="A110" s="109" t="e">
        <f>IF('MANO DE OBRA'!A32="","",'MANO DE OBRA'!A32)</f>
        <v>#REF!</v>
      </c>
      <c r="B110" s="110" t="e">
        <f>IF('MANO DE OBRA'!D32="","",'MANO DE OBRA'!D32)</f>
        <v>#REF!</v>
      </c>
      <c r="C110" s="455" t="e">
        <f>IF('MANO DE OBRA'!E32="","",'MANO DE OBRA'!E32)</f>
        <v>#REF!</v>
      </c>
      <c r="D110" s="455" t="e">
        <f>IF('MANO DE OBRA'!F32="","",'MANO DE OBRA'!F32)</f>
        <v>#REF!</v>
      </c>
      <c r="E110" s="455" t="e">
        <f>IF('MANO DE OBRA'!G32="","",'MANO DE OBRA'!G32)</f>
        <v>#REF!</v>
      </c>
      <c r="F110" s="455" t="e">
        <f>IF('MANO DE OBRA'!H32="","",'MANO DE OBRA'!H32)</f>
        <v>#REF!</v>
      </c>
      <c r="G110" s="456" t="e">
        <f>IF('MANO DE OBRA'!I32="","",'MANO DE OBRA'!I32)</f>
        <v>#REF!</v>
      </c>
    </row>
    <row r="111" spans="1:7" x14ac:dyDescent="0.2">
      <c r="A111" s="109" t="str">
        <f>IF('MANO DE OBRA'!A33="","",'MANO DE OBRA'!A33)</f>
        <v/>
      </c>
      <c r="B111" s="110" t="str">
        <f>IF('MANO DE OBRA'!D33="","",'MANO DE OBRA'!D33)</f>
        <v/>
      </c>
      <c r="C111" s="455" t="str">
        <f>IF('MANO DE OBRA'!E33="","",'MANO DE OBRA'!E33)</f>
        <v/>
      </c>
      <c r="D111" s="455" t="str">
        <f>IF('MANO DE OBRA'!F33="","",'MANO DE OBRA'!F33)</f>
        <v/>
      </c>
      <c r="E111" s="455" t="str">
        <f>IF('MANO DE OBRA'!G33="","",'MANO DE OBRA'!G33)</f>
        <v/>
      </c>
      <c r="F111" s="455" t="str">
        <f>IF('MANO DE OBRA'!H33="","",'MANO DE OBRA'!H33)</f>
        <v/>
      </c>
      <c r="G111" s="456" t="str">
        <f>IF('MANO DE OBRA'!I33="","",'MANO DE OBRA'!I33)</f>
        <v/>
      </c>
    </row>
    <row r="112" spans="1:7" x14ac:dyDescent="0.2">
      <c r="A112" s="109" t="str">
        <f>IF('MANO DE OBRA'!A34="","",'MANO DE OBRA'!A34)</f>
        <v/>
      </c>
      <c r="B112" s="110" t="str">
        <f>IF('MANO DE OBRA'!D34="","",'MANO DE OBRA'!D34)</f>
        <v/>
      </c>
      <c r="C112" s="455" t="str">
        <f>IF('MANO DE OBRA'!E34="","",'MANO DE OBRA'!E34)</f>
        <v/>
      </c>
      <c r="D112" s="455" t="str">
        <f>IF('MANO DE OBRA'!F34="","",'MANO DE OBRA'!F34)</f>
        <v/>
      </c>
      <c r="E112" s="455" t="str">
        <f>IF('MANO DE OBRA'!G34="","",'MANO DE OBRA'!G34)</f>
        <v/>
      </c>
      <c r="F112" s="455" t="str">
        <f>IF('MANO DE OBRA'!H34="","",'MANO DE OBRA'!H34)</f>
        <v/>
      </c>
      <c r="G112" s="456" t="str">
        <f>IF('MANO DE OBRA'!I34="","",'MANO DE OBRA'!I34)</f>
        <v/>
      </c>
    </row>
    <row r="113" spans="1:7" x14ac:dyDescent="0.2">
      <c r="A113" s="109" t="str">
        <f>IF('MANO DE OBRA'!A35="","",'MANO DE OBRA'!A35)</f>
        <v/>
      </c>
      <c r="B113" s="110" t="str">
        <f>IF('MANO DE OBRA'!D35="","",'MANO DE OBRA'!D35)</f>
        <v/>
      </c>
      <c r="C113" s="455" t="str">
        <f>IF('MANO DE OBRA'!E35="","",'MANO DE OBRA'!E35)</f>
        <v/>
      </c>
      <c r="D113" s="455" t="str">
        <f>IF('MANO DE OBRA'!F35="","",'MANO DE OBRA'!F35)</f>
        <v/>
      </c>
      <c r="E113" s="455" t="str">
        <f>IF('MANO DE OBRA'!G35="","",'MANO DE OBRA'!G35)</f>
        <v/>
      </c>
      <c r="F113" s="455" t="str">
        <f>IF('MANO DE OBRA'!H35="","",'MANO DE OBRA'!H35)</f>
        <v/>
      </c>
      <c r="G113" s="456" t="str">
        <f>IF('MANO DE OBRA'!I35="","",'MANO DE OBRA'!I35)</f>
        <v/>
      </c>
    </row>
    <row r="114" spans="1:7" x14ac:dyDescent="0.2">
      <c r="A114" s="109" t="str">
        <f>IF('MANO DE OBRA'!A36="","",'MANO DE OBRA'!A36)</f>
        <v/>
      </c>
      <c r="B114" s="110" t="str">
        <f>IF('MANO DE OBRA'!D36="","",'MANO DE OBRA'!D36)</f>
        <v/>
      </c>
      <c r="C114" s="455" t="str">
        <f>IF('MANO DE OBRA'!E36="","",'MANO DE OBRA'!E36)</f>
        <v/>
      </c>
      <c r="D114" s="455" t="str">
        <f>IF('MANO DE OBRA'!F36="","",'MANO DE OBRA'!F36)</f>
        <v/>
      </c>
      <c r="E114" s="455" t="str">
        <f>IF('MANO DE OBRA'!G36="","",'MANO DE OBRA'!G36)</f>
        <v/>
      </c>
      <c r="F114" s="455" t="str">
        <f>IF('MANO DE OBRA'!H36="","",'MANO DE OBRA'!H36)</f>
        <v/>
      </c>
      <c r="G114" s="456" t="str">
        <f>IF('MANO DE OBRA'!I36="","",'MANO DE OBRA'!I36)</f>
        <v/>
      </c>
    </row>
    <row r="115" spans="1:7" x14ac:dyDescent="0.2">
      <c r="A115" s="109" t="str">
        <f>IF('MANO DE OBRA'!A37="","",'MANO DE OBRA'!A37)</f>
        <v/>
      </c>
      <c r="B115" s="110" t="str">
        <f>IF('MANO DE OBRA'!D37="","",'MANO DE OBRA'!D37)</f>
        <v/>
      </c>
      <c r="C115" s="455" t="str">
        <f>IF('MANO DE OBRA'!E37="","",'MANO DE OBRA'!E37)</f>
        <v/>
      </c>
      <c r="D115" s="455" t="str">
        <f>IF('MANO DE OBRA'!F37="","",'MANO DE OBRA'!F37)</f>
        <v/>
      </c>
      <c r="E115" s="455" t="str">
        <f>IF('MANO DE OBRA'!G37="","",'MANO DE OBRA'!G37)</f>
        <v/>
      </c>
      <c r="F115" s="455" t="str">
        <f>IF('MANO DE OBRA'!H37="","",'MANO DE OBRA'!H37)</f>
        <v/>
      </c>
      <c r="G115" s="456" t="str">
        <f>IF('MANO DE OBRA'!I37="","",'MANO DE OBRA'!I37)</f>
        <v/>
      </c>
    </row>
    <row r="116" spans="1:7" x14ac:dyDescent="0.2">
      <c r="A116" s="109" t="str">
        <f>IF('MANO DE OBRA'!A38="","",'MANO DE OBRA'!A38)</f>
        <v/>
      </c>
      <c r="B116" s="110" t="str">
        <f>IF('MANO DE OBRA'!D38="","",'MANO DE OBRA'!D38)</f>
        <v/>
      </c>
      <c r="C116" s="455" t="str">
        <f>IF('MANO DE OBRA'!E38="","",'MANO DE OBRA'!E38)</f>
        <v/>
      </c>
      <c r="D116" s="455" t="str">
        <f>IF('MANO DE OBRA'!F38="","",'MANO DE OBRA'!F38)</f>
        <v/>
      </c>
      <c r="E116" s="455" t="str">
        <f>IF('MANO DE OBRA'!G38="","",'MANO DE OBRA'!G38)</f>
        <v/>
      </c>
      <c r="F116" s="455" t="str">
        <f>IF('MANO DE OBRA'!H38="","",'MANO DE OBRA'!H38)</f>
        <v/>
      </c>
      <c r="G116" s="456" t="str">
        <f>IF('MANO DE OBRA'!I38="","",'MANO DE OBRA'!I38)</f>
        <v/>
      </c>
    </row>
    <row r="117" spans="1:7" s="439" customFormat="1" x14ac:dyDescent="0.2">
      <c r="A117" s="112" t="s">
        <v>541</v>
      </c>
      <c r="B117" s="113" t="s">
        <v>287</v>
      </c>
      <c r="C117" s="457" t="e">
        <f>SUM(C81:C116)</f>
        <v>#REF!</v>
      </c>
      <c r="D117" s="457" t="e">
        <f>SUM(D81:D116)</f>
        <v>#REF!</v>
      </c>
      <c r="E117" s="457" t="e">
        <f>SUM(E81:E116)</f>
        <v>#REF!</v>
      </c>
      <c r="F117" s="457" t="e">
        <f>SUM(F81:F116)</f>
        <v>#REF!</v>
      </c>
      <c r="G117" s="458" t="e">
        <f>SUM(G81:G116)</f>
        <v>#REF!</v>
      </c>
    </row>
  </sheetData>
  <mergeCells count="13">
    <mergeCell ref="A68:B68"/>
    <mergeCell ref="A69:B69"/>
    <mergeCell ref="A70:B70"/>
    <mergeCell ref="A71:B71"/>
    <mergeCell ref="A64:B64"/>
    <mergeCell ref="A65:B65"/>
    <mergeCell ref="A66:B66"/>
    <mergeCell ref="A67:B67"/>
    <mergeCell ref="A73:B73"/>
    <mergeCell ref="A74:B74"/>
    <mergeCell ref="A75:B75"/>
    <mergeCell ref="A78:G78"/>
    <mergeCell ref="A72:B72"/>
  </mergeCells>
  <phoneticPr fontId="4" type="noConversion"/>
  <printOptions horizontalCentered="1" verticalCentered="1"/>
  <pageMargins left="0.78740157480314965" right="0.39370078740157483" top="0.39370078740157483" bottom="0.39370078740157483" header="0.19685039370078741" footer="0.19685039370078741"/>
  <pageSetup paperSize="9" scale="87" orientation="portrait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K137"/>
  <sheetViews>
    <sheetView showGridLines="0" zoomScale="85" workbookViewId="0"/>
  </sheetViews>
  <sheetFormatPr baseColWidth="10" defaultColWidth="11.44140625" defaultRowHeight="10.199999999999999" x14ac:dyDescent="0.2"/>
  <cols>
    <col min="1" max="1" width="36.88671875" style="127" customWidth="1"/>
    <col min="2" max="2" width="11.5546875" style="129" customWidth="1"/>
    <col min="3" max="3" width="11.33203125" style="129" customWidth="1"/>
    <col min="4" max="4" width="11.44140625" style="130"/>
    <col min="5" max="5" width="10.88671875" style="130" customWidth="1"/>
    <col min="6" max="6" width="10.88671875" style="124" customWidth="1"/>
    <col min="7" max="7" width="11.5546875" style="124" customWidth="1"/>
    <col min="8" max="8" width="7.6640625" style="129" customWidth="1"/>
    <col min="9" max="9" width="12.5546875" style="129" customWidth="1"/>
    <col min="10" max="10" width="5.44140625" style="129" customWidth="1"/>
    <col min="11" max="16384" width="11.44140625" style="129"/>
  </cols>
  <sheetData>
    <row r="1" spans="1:10" s="253" customFormat="1" ht="12.75" customHeight="1" x14ac:dyDescent="0.2">
      <c r="A1" s="244" t="s">
        <v>455</v>
      </c>
      <c r="B1" s="245">
        <f>DATOS!B2</f>
        <v>0</v>
      </c>
      <c r="C1" s="246" t="s">
        <v>97</v>
      </c>
      <c r="D1" s="247">
        <f>DATOS!B3</f>
        <v>0</v>
      </c>
      <c r="E1" s="248"/>
      <c r="F1" s="249"/>
      <c r="G1" s="249"/>
      <c r="H1" s="250" t="s">
        <v>458</v>
      </c>
      <c r="I1" s="251">
        <f>DATOS!$B$11</f>
        <v>0</v>
      </c>
      <c r="J1" s="252"/>
    </row>
    <row r="2" spans="1:10" s="253" customFormat="1" ht="12.75" customHeight="1" x14ac:dyDescent="0.2">
      <c r="A2" s="254">
        <f>DATOS!B4</f>
        <v>0</v>
      </c>
      <c r="B2" s="255"/>
      <c r="C2" s="256"/>
      <c r="D2" s="257"/>
      <c r="E2" s="258"/>
      <c r="F2" s="259"/>
      <c r="G2" s="259"/>
      <c r="H2" s="257"/>
      <c r="I2" s="260"/>
      <c r="J2" s="261"/>
    </row>
    <row r="3" spans="1:10" x14ac:dyDescent="0.2">
      <c r="A3" s="262" t="s">
        <v>459</v>
      </c>
      <c r="B3" s="263">
        <f>DATOS!B5</f>
        <v>0</v>
      </c>
      <c r="C3" s="264" t="s">
        <v>460</v>
      </c>
      <c r="D3" s="263">
        <f>DATOS!B6</f>
        <v>0</v>
      </c>
      <c r="E3" s="264" t="s">
        <v>461</v>
      </c>
      <c r="F3" s="265">
        <f>(D3-B3+1)/365</f>
        <v>2.7397260273972603E-3</v>
      </c>
      <c r="G3" s="266" t="s">
        <v>433</v>
      </c>
      <c r="H3" s="266"/>
      <c r="I3" s="267"/>
      <c r="J3" s="268"/>
    </row>
    <row r="4" spans="1:10" x14ac:dyDescent="0.2">
      <c r="A4" s="269" t="str">
        <f>PRESUPUESTO!A2</f>
        <v>CONCEPTOS</v>
      </c>
      <c r="B4" s="269"/>
      <c r="C4" s="270">
        <f>PRESUPUESTO!F1</f>
        <v>1900</v>
      </c>
      <c r="D4" s="270">
        <f>PRESUPUESTO!G1</f>
        <v>1901</v>
      </c>
      <c r="E4" s="270">
        <f>PRESUPUESTO!H1</f>
        <v>1902</v>
      </c>
      <c r="F4" s="270">
        <f>PRESUPUESTO!I1</f>
        <v>1903</v>
      </c>
      <c r="G4" s="270" t="str">
        <f>PRESUPUESTO!J1</f>
        <v>TOTAL</v>
      </c>
      <c r="H4" s="271" t="str">
        <f>PRESUPUESTO!K2</f>
        <v>%</v>
      </c>
      <c r="I4" s="272"/>
      <c r="J4" s="273"/>
    </row>
    <row r="5" spans="1:10" x14ac:dyDescent="0.2">
      <c r="A5" s="274" t="str">
        <f>PRESUPUESTO!A3</f>
        <v>Activos de Investigación</v>
      </c>
      <c r="B5" s="274" t="str">
        <f>PRESUPUESTO!B3</f>
        <v>Investigación</v>
      </c>
      <c r="C5" s="275">
        <f>PRESUPUESTO!F3</f>
        <v>0</v>
      </c>
      <c r="D5" s="275">
        <f>PRESUPUESTO!G3</f>
        <v>0</v>
      </c>
      <c r="E5" s="275">
        <f>PRESUPUESTO!H3</f>
        <v>0</v>
      </c>
      <c r="F5" s="275">
        <f>PRESUPUESTO!I3</f>
        <v>0</v>
      </c>
      <c r="G5" s="275">
        <f>PRESUPUESTO!J3</f>
        <v>0</v>
      </c>
      <c r="H5" s="276" t="str">
        <f>IF(G5=0,"",PRESUPUESTO!K3)</f>
        <v/>
      </c>
      <c r="I5" s="277"/>
      <c r="J5" s="260"/>
    </row>
    <row r="6" spans="1:10" x14ac:dyDescent="0.2">
      <c r="A6" s="274" t="str">
        <f>PRESUPUESTO!A4</f>
        <v>Activos de Desarrollo</v>
      </c>
      <c r="B6" s="274" t="str">
        <f>PRESUPUESTO!B4</f>
        <v>Desarrollo</v>
      </c>
      <c r="C6" s="275">
        <f>PRESUPUESTO!F4</f>
        <v>0</v>
      </c>
      <c r="D6" s="275">
        <f>PRESUPUESTO!G4</f>
        <v>0</v>
      </c>
      <c r="E6" s="275">
        <f>PRESUPUESTO!H4</f>
        <v>0</v>
      </c>
      <c r="F6" s="275">
        <f>PRESUPUESTO!I4</f>
        <v>0</v>
      </c>
      <c r="G6" s="275">
        <f>PRESUPUESTO!J4</f>
        <v>0</v>
      </c>
      <c r="H6" s="276" t="str">
        <f>IF(G6=0,"",PRESUPUESTO!K4)</f>
        <v/>
      </c>
      <c r="I6" s="277"/>
      <c r="J6" s="260"/>
    </row>
    <row r="7" spans="1:10" x14ac:dyDescent="0.2">
      <c r="A7" s="274" t="str">
        <f>PRESUPUESTO!A5</f>
        <v>Activos de Producción</v>
      </c>
      <c r="B7" s="274" t="str">
        <f>PRESUPUESTO!B5</f>
        <v>Innovación</v>
      </c>
      <c r="C7" s="275">
        <f>PRESUPUESTO!F5</f>
        <v>0</v>
      </c>
      <c r="D7" s="275">
        <f>PRESUPUESTO!G5</f>
        <v>0</v>
      </c>
      <c r="E7" s="275">
        <f>PRESUPUESTO!H5</f>
        <v>0</v>
      </c>
      <c r="F7" s="275">
        <f>PRESUPUESTO!I5</f>
        <v>0</v>
      </c>
      <c r="G7" s="275">
        <f>PRESUPUESTO!J5</f>
        <v>0</v>
      </c>
      <c r="H7" s="276" t="str">
        <f>IF(G7=0,"",PRESUPUESTO!K5)</f>
        <v/>
      </c>
      <c r="I7" s="277"/>
      <c r="J7" s="260"/>
    </row>
    <row r="8" spans="1:10" s="127" customFormat="1" x14ac:dyDescent="0.2">
      <c r="A8" s="278" t="str">
        <f>PRESUPUESTO!A6</f>
        <v>TOTAL ACTIVOS</v>
      </c>
      <c r="B8" s="278"/>
      <c r="C8" s="275" t="e">
        <f>PRESUPUESTO!F6</f>
        <v>#REF!</v>
      </c>
      <c r="D8" s="275" t="e">
        <f>PRESUPUESTO!G6</f>
        <v>#REF!</v>
      </c>
      <c r="E8" s="275" t="e">
        <f>PRESUPUESTO!H6</f>
        <v>#REF!</v>
      </c>
      <c r="F8" s="275">
        <f>PRESUPUESTO!I6</f>
        <v>0</v>
      </c>
      <c r="G8" s="275" t="e">
        <f>PRESUPUESTO!J6</f>
        <v>#REF!</v>
      </c>
      <c r="H8" s="279" t="e">
        <f>IF(G8=0,"",PRESUPUESTO!K6)</f>
        <v>#REF!</v>
      </c>
      <c r="I8" s="280"/>
      <c r="J8" s="200"/>
    </row>
    <row r="9" spans="1:10" x14ac:dyDescent="0.2">
      <c r="A9" s="274" t="str">
        <f>PRESUPUESTO!A7</f>
        <v>Mano de obra Investigación</v>
      </c>
      <c r="B9" s="274" t="str">
        <f>PRESUPUESTO!B7</f>
        <v>Investigación</v>
      </c>
      <c r="C9" s="275">
        <f>PRESUPUESTO!F7</f>
        <v>0</v>
      </c>
      <c r="D9" s="275">
        <f>PRESUPUESTO!G7</f>
        <v>0</v>
      </c>
      <c r="E9" s="275">
        <f>PRESUPUESTO!H7</f>
        <v>0</v>
      </c>
      <c r="F9" s="275">
        <f>PRESUPUESTO!I7</f>
        <v>0</v>
      </c>
      <c r="G9" s="275">
        <f>PRESUPUESTO!J7</f>
        <v>0</v>
      </c>
      <c r="H9" s="276" t="str">
        <f>IF(G9=0,"",PRESUPUESTO!K7)</f>
        <v/>
      </c>
      <c r="I9" s="277"/>
      <c r="J9" s="260"/>
    </row>
    <row r="10" spans="1:10" x14ac:dyDescent="0.2">
      <c r="A10" s="274" t="str">
        <f>PRESUPUESTO!A8</f>
        <v>Mano de obra Desarrollo</v>
      </c>
      <c r="B10" s="274" t="str">
        <f>PRESUPUESTO!B8</f>
        <v>Desarrollo</v>
      </c>
      <c r="C10" s="275">
        <f>PRESUPUESTO!F8</f>
        <v>0</v>
      </c>
      <c r="D10" s="275">
        <f>PRESUPUESTO!G8</f>
        <v>0</v>
      </c>
      <c r="E10" s="275">
        <f>PRESUPUESTO!H8</f>
        <v>0</v>
      </c>
      <c r="F10" s="275">
        <f>PRESUPUESTO!I8</f>
        <v>0</v>
      </c>
      <c r="G10" s="275">
        <f>PRESUPUESTO!J8</f>
        <v>0</v>
      </c>
      <c r="H10" s="276" t="str">
        <f>IF(G10=0,"",PRESUPUESTO!K8)</f>
        <v/>
      </c>
      <c r="I10" s="277"/>
      <c r="J10" s="260"/>
    </row>
    <row r="11" spans="1:10" x14ac:dyDescent="0.2">
      <c r="A11" s="274" t="str">
        <f>PRESUPUESTO!A9</f>
        <v>Mano de obra Diseño Industrial e Ingeniería de Procesos</v>
      </c>
      <c r="B11" s="274" t="str">
        <f>PRESUPUESTO!B9</f>
        <v>Innovación</v>
      </c>
      <c r="C11" s="275">
        <f>PRESUPUESTO!F9</f>
        <v>0</v>
      </c>
      <c r="D11" s="275">
        <f>PRESUPUESTO!G9</f>
        <v>0</v>
      </c>
      <c r="E11" s="275">
        <f>PRESUPUESTO!H9</f>
        <v>0</v>
      </c>
      <c r="F11" s="275">
        <f>PRESUPUESTO!I9</f>
        <v>0</v>
      </c>
      <c r="G11" s="275">
        <f>PRESUPUESTO!J9</f>
        <v>0</v>
      </c>
      <c r="H11" s="276" t="str">
        <f>IF(G11=0,"",PRESUPUESTO!K9)</f>
        <v/>
      </c>
      <c r="I11" s="277"/>
      <c r="J11" s="260"/>
    </row>
    <row r="12" spans="1:10" x14ac:dyDescent="0.2">
      <c r="A12" s="274" t="str">
        <f>PRESUPUESTO!A10</f>
        <v>Mano de obra Comercialización y Formación</v>
      </c>
      <c r="B12" s="274" t="str">
        <f>PRESUPUESTO!B10</f>
        <v>Innovación</v>
      </c>
      <c r="C12" s="275">
        <f>PRESUPUESTO!F10</f>
        <v>0</v>
      </c>
      <c r="D12" s="275">
        <f>PRESUPUESTO!G10</f>
        <v>0</v>
      </c>
      <c r="E12" s="275">
        <f>PRESUPUESTO!H10</f>
        <v>0</v>
      </c>
      <c r="F12" s="275">
        <f>PRESUPUESTO!I10</f>
        <v>0</v>
      </c>
      <c r="G12" s="275">
        <f>PRESUPUESTO!J10</f>
        <v>0</v>
      </c>
      <c r="H12" s="276" t="str">
        <f>IF(G12=0,"",PRESUPUESTO!K10)</f>
        <v/>
      </c>
      <c r="I12" s="277"/>
      <c r="J12" s="260"/>
    </row>
    <row r="13" spans="1:10" s="127" customFormat="1" x14ac:dyDescent="0.2">
      <c r="A13" s="278" t="str">
        <f>PRESUPUESTO!A11</f>
        <v>TOTAL MANO DE OBRA</v>
      </c>
      <c r="B13" s="278"/>
      <c r="C13" s="275">
        <f>PRESUPUESTO!F11</f>
        <v>0</v>
      </c>
      <c r="D13" s="275">
        <f>PRESUPUESTO!G11</f>
        <v>0</v>
      </c>
      <c r="E13" s="275">
        <f>PRESUPUESTO!H11</f>
        <v>0</v>
      </c>
      <c r="F13" s="275">
        <f>PRESUPUESTO!I11</f>
        <v>0</v>
      </c>
      <c r="G13" s="275">
        <f>PRESUPUESTO!J11</f>
        <v>0</v>
      </c>
      <c r="H13" s="279" t="str">
        <f>IF(G13=0,"",PRESUPUESTO!K11)</f>
        <v/>
      </c>
      <c r="I13" s="280"/>
      <c r="J13" s="200"/>
    </row>
    <row r="14" spans="1:10" x14ac:dyDescent="0.2">
      <c r="A14" s="274" t="str">
        <f>PRESUPUESTO!A12</f>
        <v>Materiales de Investigación</v>
      </c>
      <c r="B14" s="274" t="str">
        <f>PRESUPUESTO!B12</f>
        <v>Investigación</v>
      </c>
      <c r="C14" s="275">
        <f>PRESUPUESTO!F12</f>
        <v>0</v>
      </c>
      <c r="D14" s="275">
        <f>PRESUPUESTO!G12</f>
        <v>0</v>
      </c>
      <c r="E14" s="275">
        <f>PRESUPUESTO!H12</f>
        <v>0</v>
      </c>
      <c r="F14" s="275">
        <f>PRESUPUESTO!I12</f>
        <v>0</v>
      </c>
      <c r="G14" s="275">
        <f>PRESUPUESTO!J12</f>
        <v>0</v>
      </c>
      <c r="H14" s="276" t="str">
        <f>IF(G14=0,"",PRESUPUESTO!K12)</f>
        <v/>
      </c>
      <c r="I14" s="277"/>
      <c r="J14" s="260"/>
    </row>
    <row r="15" spans="1:10" x14ac:dyDescent="0.2">
      <c r="A15" s="274" t="str">
        <f>PRESUPUESTO!A13</f>
        <v>Materiales de Desarrollo</v>
      </c>
      <c r="B15" s="274" t="str">
        <f>PRESUPUESTO!B13</f>
        <v>Desarrollo</v>
      </c>
      <c r="C15" s="275">
        <f>PRESUPUESTO!F13</f>
        <v>0</v>
      </c>
      <c r="D15" s="275">
        <f>PRESUPUESTO!G13</f>
        <v>0</v>
      </c>
      <c r="E15" s="275">
        <f>PRESUPUESTO!H13</f>
        <v>0</v>
      </c>
      <c r="F15" s="275">
        <f>PRESUPUESTO!I13</f>
        <v>0</v>
      </c>
      <c r="G15" s="275">
        <f>PRESUPUESTO!J13</f>
        <v>0</v>
      </c>
      <c r="H15" s="276" t="str">
        <f>IF(G15=0,"",PRESUPUESTO!K13)</f>
        <v/>
      </c>
      <c r="I15" s="277"/>
      <c r="J15" s="260"/>
    </row>
    <row r="16" spans="1:10" x14ac:dyDescent="0.2">
      <c r="A16" s="274" t="str">
        <f>PRESUPUESTO!A14</f>
        <v>Materiales de innovación</v>
      </c>
      <c r="B16" s="274" t="str">
        <f>PRESUPUESTO!B14</f>
        <v>Innovación</v>
      </c>
      <c r="C16" s="275">
        <f>PRESUPUESTO!F14</f>
        <v>0</v>
      </c>
      <c r="D16" s="275">
        <f>PRESUPUESTO!G14</f>
        <v>0</v>
      </c>
      <c r="E16" s="275">
        <f>PRESUPUESTO!H14</f>
        <v>0</v>
      </c>
      <c r="F16" s="275">
        <f>PRESUPUESTO!I14</f>
        <v>0</v>
      </c>
      <c r="G16" s="275">
        <f>PRESUPUESTO!J14</f>
        <v>0</v>
      </c>
      <c r="H16" s="276" t="str">
        <f>IF(G16=0,"",PRESUPUESTO!K14)</f>
        <v/>
      </c>
      <c r="I16" s="277"/>
      <c r="J16" s="260"/>
    </row>
    <row r="17" spans="1:10" s="127" customFormat="1" x14ac:dyDescent="0.2">
      <c r="A17" s="278" t="str">
        <f>PRESUPUESTO!A15</f>
        <v>TOTAL MATERIALES</v>
      </c>
      <c r="B17" s="278"/>
      <c r="C17" s="275">
        <f>PRESUPUESTO!F15</f>
        <v>0</v>
      </c>
      <c r="D17" s="275">
        <f>PRESUPUESTO!G15</f>
        <v>0</v>
      </c>
      <c r="E17" s="275">
        <f>PRESUPUESTO!H15</f>
        <v>0</v>
      </c>
      <c r="F17" s="275">
        <f>PRESUPUESTO!I15</f>
        <v>0</v>
      </c>
      <c r="G17" s="275">
        <f>PRESUPUESTO!J15</f>
        <v>0</v>
      </c>
      <c r="H17" s="279" t="str">
        <f>IF(G17=0,"",PRESUPUESTO!K15)</f>
        <v/>
      </c>
      <c r="I17" s="280"/>
      <c r="J17" s="200"/>
    </row>
    <row r="18" spans="1:10" x14ac:dyDescent="0.2">
      <c r="A18" s="274" t="str">
        <f>PRESUPUESTO!A16</f>
        <v>Universidades y Centros de Investigación</v>
      </c>
      <c r="B18" s="274" t="str">
        <f>PRESUPUESTO!B16</f>
        <v>Investigación</v>
      </c>
      <c r="C18" s="275" t="e">
        <f>PRESUPUESTO!F16</f>
        <v>#REF!</v>
      </c>
      <c r="D18" s="275" t="e">
        <f>PRESUPUESTO!G16</f>
        <v>#REF!</v>
      </c>
      <c r="E18" s="275" t="e">
        <f>PRESUPUESTO!H16</f>
        <v>#REF!</v>
      </c>
      <c r="F18" s="275" t="e">
        <f>PRESUPUESTO!I16</f>
        <v>#REF!</v>
      </c>
      <c r="G18" s="275" t="e">
        <f>PRESUPUESTO!J16</f>
        <v>#REF!</v>
      </c>
      <c r="H18" s="276" t="e">
        <f>IF(G18=0,"",PRESUPUESTO!K16)</f>
        <v>#REF!</v>
      </c>
      <c r="I18" s="277"/>
      <c r="J18" s="260"/>
    </row>
    <row r="19" spans="1:10" x14ac:dyDescent="0.2">
      <c r="A19" s="274" t="str">
        <f>PRESUPUESTO!A17</f>
        <v>Universidades y Centros de Investigación</v>
      </c>
      <c r="B19" s="274" t="str">
        <f>PRESUPUESTO!B17</f>
        <v>Desarrollo</v>
      </c>
      <c r="C19" s="275" t="e">
        <f>PRESUPUESTO!F17</f>
        <v>#REF!</v>
      </c>
      <c r="D19" s="275" t="e">
        <f>PRESUPUESTO!G17</f>
        <v>#REF!</v>
      </c>
      <c r="E19" s="275" t="e">
        <f>PRESUPUESTO!H17</f>
        <v>#REF!</v>
      </c>
      <c r="F19" s="275" t="e">
        <f>PRESUPUESTO!I17</f>
        <v>#REF!</v>
      </c>
      <c r="G19" s="275" t="e">
        <f>PRESUPUESTO!J17</f>
        <v>#REF!</v>
      </c>
      <c r="H19" s="276" t="e">
        <f>IF(G19=0,"",PRESUPUESTO!K17)</f>
        <v>#REF!</v>
      </c>
      <c r="I19" s="277"/>
      <c r="J19" s="260"/>
    </row>
    <row r="20" spans="1:10" x14ac:dyDescent="0.2">
      <c r="A20" s="274" t="str">
        <f>PRESUPUESTO!A18</f>
        <v>Otras Colaboraciones de I+D</v>
      </c>
      <c r="B20" s="274" t="str">
        <f>PRESUPUESTO!B18</f>
        <v>Investigación</v>
      </c>
      <c r="C20" s="275" t="e">
        <f>PRESUPUESTO!F18</f>
        <v>#REF!</v>
      </c>
      <c r="D20" s="275" t="e">
        <f>PRESUPUESTO!G18</f>
        <v>#REF!</v>
      </c>
      <c r="E20" s="275" t="e">
        <f>PRESUPUESTO!H18</f>
        <v>#REF!</v>
      </c>
      <c r="F20" s="275" t="e">
        <f>PRESUPUESTO!I18</f>
        <v>#REF!</v>
      </c>
      <c r="G20" s="275" t="e">
        <f>PRESUPUESTO!J18</f>
        <v>#REF!</v>
      </c>
      <c r="H20" s="276" t="e">
        <f>IF(G20=0,"",PRESUPUESTO!K18)</f>
        <v>#REF!</v>
      </c>
      <c r="I20" s="277"/>
      <c r="J20" s="260"/>
    </row>
    <row r="21" spans="1:10" x14ac:dyDescent="0.2">
      <c r="A21" s="274" t="str">
        <f>PRESUPUESTO!A19</f>
        <v>Otras Colaboraciones de I+D</v>
      </c>
      <c r="B21" s="274" t="str">
        <f>PRESUPUESTO!B19</f>
        <v>Desarrollo</v>
      </c>
      <c r="C21" s="275" t="e">
        <f>PRESUPUESTO!F19</f>
        <v>#REF!</v>
      </c>
      <c r="D21" s="275" t="e">
        <f>PRESUPUESTO!G19</f>
        <v>#REF!</v>
      </c>
      <c r="E21" s="275" t="e">
        <f>PRESUPUESTO!H19</f>
        <v>#REF!</v>
      </c>
      <c r="F21" s="275" t="e">
        <f>PRESUPUESTO!I19</f>
        <v>#REF!</v>
      </c>
      <c r="G21" s="275" t="e">
        <f>PRESUPUESTO!J19</f>
        <v>#REF!</v>
      </c>
      <c r="H21" s="276" t="e">
        <f>IF(G21=0,"",PRESUPUESTO!K19)</f>
        <v>#REF!</v>
      </c>
      <c r="I21" s="277"/>
      <c r="J21" s="260"/>
    </row>
    <row r="22" spans="1:10" x14ac:dyDescent="0.2">
      <c r="A22" s="274" t="str">
        <f>PRESUPUESTO!A20</f>
        <v>Universidades y Centros de Innovación y Tecnología</v>
      </c>
      <c r="B22" s="274" t="str">
        <f>PRESUPUESTO!B20</f>
        <v>Innovación</v>
      </c>
      <c r="C22" s="275">
        <f>PRESUPUESTO!F20</f>
        <v>0</v>
      </c>
      <c r="D22" s="275">
        <f>PRESUPUESTO!G20</f>
        <v>0</v>
      </c>
      <c r="E22" s="275">
        <f>PRESUPUESTO!H20</f>
        <v>0</v>
      </c>
      <c r="F22" s="275">
        <f>PRESUPUESTO!I20</f>
        <v>0</v>
      </c>
      <c r="G22" s="275">
        <f>PRESUPUESTO!J20</f>
        <v>0</v>
      </c>
      <c r="H22" s="276" t="str">
        <f>IF(G22=0,"",PRESUPUESTO!K20)</f>
        <v/>
      </c>
      <c r="I22" s="277"/>
      <c r="J22" s="260"/>
    </row>
    <row r="23" spans="1:10" x14ac:dyDescent="0.2">
      <c r="A23" s="274" t="str">
        <f>PRESUPUESTO!A21</f>
        <v>Diseño Industrial e Ingeniería de Procesos</v>
      </c>
      <c r="B23" s="274" t="str">
        <f>PRESUPUESTO!B21</f>
        <v>Innovación</v>
      </c>
      <c r="C23" s="275">
        <f>PRESUPUESTO!F21</f>
        <v>0</v>
      </c>
      <c r="D23" s="275">
        <f>PRESUPUESTO!G21</f>
        <v>0</v>
      </c>
      <c r="E23" s="275">
        <f>PRESUPUESTO!H21</f>
        <v>0</v>
      </c>
      <c r="F23" s="275">
        <f>PRESUPUESTO!I21</f>
        <v>0</v>
      </c>
      <c r="G23" s="275">
        <f>PRESUPUESTO!J21</f>
        <v>0</v>
      </c>
      <c r="H23" s="276" t="str">
        <f>IF(G23=0,"",PRESUPUESTO!K21)</f>
        <v/>
      </c>
      <c r="I23" s="277"/>
      <c r="J23" s="260"/>
    </row>
    <row r="24" spans="1:10" x14ac:dyDescent="0.2">
      <c r="A24" s="274" t="str">
        <f>PRESUPUESTO!A22</f>
        <v>Adquisición de Tecnología Avanzada</v>
      </c>
      <c r="B24" s="274" t="str">
        <f>PRESUPUESTO!B22</f>
        <v>Innovación</v>
      </c>
      <c r="C24" s="275">
        <f>PRESUPUESTO!F22</f>
        <v>0</v>
      </c>
      <c r="D24" s="275">
        <f>PRESUPUESTO!G22</f>
        <v>0</v>
      </c>
      <c r="E24" s="275">
        <f>PRESUPUESTO!H22</f>
        <v>0</v>
      </c>
      <c r="F24" s="275">
        <f>PRESUPUESTO!I22</f>
        <v>0</v>
      </c>
      <c r="G24" s="275">
        <f>PRESUPUESTO!J22</f>
        <v>0</v>
      </c>
      <c r="H24" s="276" t="str">
        <f>IF(G24=0,"",PRESUPUESTO!K22)</f>
        <v/>
      </c>
      <c r="I24" s="277"/>
      <c r="J24" s="260"/>
    </row>
    <row r="25" spans="1:10" x14ac:dyDescent="0.2">
      <c r="A25" s="274" t="str">
        <f>PRESUPUESTO!A23</f>
        <v>Otras Colaboraciones de Innovación</v>
      </c>
      <c r="B25" s="274" t="str">
        <f>PRESUPUESTO!B23</f>
        <v>Innovación</v>
      </c>
      <c r="C25" s="275">
        <f>PRESUPUESTO!F23</f>
        <v>0</v>
      </c>
      <c r="D25" s="275">
        <f>PRESUPUESTO!G23</f>
        <v>0</v>
      </c>
      <c r="E25" s="275">
        <f>PRESUPUESTO!H23</f>
        <v>0</v>
      </c>
      <c r="F25" s="275">
        <f>PRESUPUESTO!I23</f>
        <v>0</v>
      </c>
      <c r="G25" s="275">
        <f>PRESUPUESTO!J23</f>
        <v>0</v>
      </c>
      <c r="H25" s="276" t="str">
        <f>IF(G25=0,"",PRESUPUESTO!K23)</f>
        <v/>
      </c>
      <c r="I25" s="277"/>
      <c r="J25" s="260"/>
    </row>
    <row r="26" spans="1:10" s="127" customFormat="1" x14ac:dyDescent="0.2">
      <c r="A26" s="278" t="str">
        <f>PRESUPUESTO!A24</f>
        <v>TOTAL COLABORACIONES EXTERNAS</v>
      </c>
      <c r="B26" s="278"/>
      <c r="C26" s="275" t="e">
        <f>PRESUPUESTO!F24</f>
        <v>#REF!</v>
      </c>
      <c r="D26" s="275" t="e">
        <f>PRESUPUESTO!G24</f>
        <v>#REF!</v>
      </c>
      <c r="E26" s="275" t="e">
        <f>PRESUPUESTO!H24</f>
        <v>#REF!</v>
      </c>
      <c r="F26" s="275" t="e">
        <f>PRESUPUESTO!I24</f>
        <v>#REF!</v>
      </c>
      <c r="G26" s="275" t="e">
        <f>PRESUPUESTO!J24</f>
        <v>#REF!</v>
      </c>
      <c r="H26" s="279" t="e">
        <f>IF(G26=0,"",PRESUPUESTO!K24)</f>
        <v>#REF!</v>
      </c>
      <c r="I26" s="280"/>
      <c r="J26" s="200"/>
    </row>
    <row r="27" spans="1:10" x14ac:dyDescent="0.2">
      <c r="A27" s="274" t="str">
        <f>PRESUPUESTO!A25</f>
        <v>Costes indirectos de Investigación</v>
      </c>
      <c r="B27" s="274" t="str">
        <f>PRESUPUESTO!B25</f>
        <v>Investigación</v>
      </c>
      <c r="C27" s="275">
        <f>PRESUPUESTO!F25</f>
        <v>0</v>
      </c>
      <c r="D27" s="275">
        <f>PRESUPUESTO!G25</f>
        <v>0</v>
      </c>
      <c r="E27" s="275">
        <f>PRESUPUESTO!H25</f>
        <v>0</v>
      </c>
      <c r="F27" s="275">
        <f>PRESUPUESTO!I25</f>
        <v>0</v>
      </c>
      <c r="G27" s="275">
        <f>PRESUPUESTO!J25</f>
        <v>0</v>
      </c>
      <c r="H27" s="276" t="str">
        <f>IF(G27=0,"",PRESUPUESTO!K25)</f>
        <v/>
      </c>
      <c r="I27" s="277"/>
      <c r="J27" s="260"/>
    </row>
    <row r="28" spans="1:10" x14ac:dyDescent="0.2">
      <c r="A28" s="274" t="str">
        <f>PRESUPUESTO!A26</f>
        <v>Costes indirectos Desarrollo</v>
      </c>
      <c r="B28" s="274" t="str">
        <f>PRESUPUESTO!B26</f>
        <v>Desarrollo</v>
      </c>
      <c r="C28" s="275">
        <f>PRESUPUESTO!F26</f>
        <v>0</v>
      </c>
      <c r="D28" s="275">
        <f>PRESUPUESTO!G26</f>
        <v>0</v>
      </c>
      <c r="E28" s="275">
        <f>PRESUPUESTO!H26</f>
        <v>0</v>
      </c>
      <c r="F28" s="275">
        <f>PRESUPUESTO!I26</f>
        <v>0</v>
      </c>
      <c r="G28" s="275">
        <f>PRESUPUESTO!J26</f>
        <v>0</v>
      </c>
      <c r="H28" s="276" t="str">
        <f>IF(G28=0,"",PRESUPUESTO!K26)</f>
        <v/>
      </c>
      <c r="I28" s="277"/>
      <c r="J28" s="260"/>
    </row>
    <row r="29" spans="1:10" x14ac:dyDescent="0.2">
      <c r="A29" s="274" t="str">
        <f>PRESUPUESTO!A27</f>
        <v>Costes indirectos de innovación</v>
      </c>
      <c r="B29" s="274" t="str">
        <f>PRESUPUESTO!B27</f>
        <v>Innovación</v>
      </c>
      <c r="C29" s="275">
        <f>PRESUPUESTO!F27</f>
        <v>0</v>
      </c>
      <c r="D29" s="275">
        <f>PRESUPUESTO!G27</f>
        <v>0</v>
      </c>
      <c r="E29" s="275">
        <f>PRESUPUESTO!H27</f>
        <v>0</v>
      </c>
      <c r="F29" s="275">
        <f>PRESUPUESTO!I27</f>
        <v>0</v>
      </c>
      <c r="G29" s="275">
        <f>PRESUPUESTO!J27</f>
        <v>0</v>
      </c>
      <c r="H29" s="276" t="str">
        <f>IF(G29=0,"",PRESUPUESTO!K27)</f>
        <v/>
      </c>
      <c r="I29" s="277"/>
      <c r="J29" s="260"/>
    </row>
    <row r="30" spans="1:10" s="127" customFormat="1" x14ac:dyDescent="0.2">
      <c r="A30" s="278" t="str">
        <f>PRESUPUESTO!A28</f>
        <v>TOTAL VARIOS</v>
      </c>
      <c r="B30" s="278"/>
      <c r="C30" s="275">
        <f>PRESUPUESTO!F28</f>
        <v>0</v>
      </c>
      <c r="D30" s="275">
        <f>PRESUPUESTO!G28</f>
        <v>0</v>
      </c>
      <c r="E30" s="275">
        <f>PRESUPUESTO!H28</f>
        <v>0</v>
      </c>
      <c r="F30" s="275">
        <f>PRESUPUESTO!I28</f>
        <v>0</v>
      </c>
      <c r="G30" s="275">
        <f>PRESUPUESTO!J28</f>
        <v>0</v>
      </c>
      <c r="H30" s="279" t="str">
        <f>IF(G30=0,"",PRESUPUESTO!K28)</f>
        <v/>
      </c>
      <c r="I30" s="280"/>
      <c r="J30" s="200"/>
    </row>
    <row r="31" spans="1:10" s="127" customFormat="1" x14ac:dyDescent="0.2">
      <c r="A31" s="262" t="s">
        <v>569</v>
      </c>
      <c r="B31" s="262"/>
      <c r="C31" s="275" t="e">
        <f>PRESUPUESTO!F29</f>
        <v>#REF!</v>
      </c>
      <c r="D31" s="275" t="e">
        <f>PRESUPUESTO!G29</f>
        <v>#REF!</v>
      </c>
      <c r="E31" s="275" t="e">
        <f>PRESUPUESTO!H29</f>
        <v>#REF!</v>
      </c>
      <c r="F31" s="275" t="e">
        <f>PRESUPUESTO!I29</f>
        <v>#REF!</v>
      </c>
      <c r="G31" s="275" t="e">
        <f>PRESUPUESTO!J29</f>
        <v>#REF!</v>
      </c>
      <c r="H31" s="281" t="e">
        <f>IF(G31=0,"",PRESUPUESTO!K29)</f>
        <v>#REF!</v>
      </c>
      <c r="I31" s="282"/>
      <c r="J31" s="283"/>
    </row>
    <row r="32" spans="1:10" s="288" customFormat="1" ht="12" customHeight="1" x14ac:dyDescent="0.2">
      <c r="A32" s="284" t="str">
        <f>IF('WORD PARA CALIFICACIÓN'!A63="","",'WORD PARA CALIFICACIÓN'!A63)</f>
        <v>DESGLOSE POR CATEGORÍAS</v>
      </c>
      <c r="B32" s="285" t="str">
        <f>IF('WORD PARA CALIFICACIÓN'!B63="","",'WORD PARA CALIFICACIÓN'!B63)</f>
        <v/>
      </c>
      <c r="C32" s="285">
        <f>IF('WORD PARA CALIFICACIÓN'!C63="","",'WORD PARA CALIFICACIÓN'!C63)</f>
        <v>1900</v>
      </c>
      <c r="D32" s="285">
        <f>IF('WORD PARA CALIFICACIÓN'!D63="","",'WORD PARA CALIFICACIÓN'!D63)</f>
        <v>1901</v>
      </c>
      <c r="E32" s="285">
        <f>IF('WORD PARA CALIFICACIÓN'!E63="","",'WORD PARA CALIFICACIÓN'!E63)</f>
        <v>1902</v>
      </c>
      <c r="F32" s="285">
        <f>IF('WORD PARA CALIFICACIÓN'!F63="","",'WORD PARA CALIFICACIÓN'!F63)</f>
        <v>1903</v>
      </c>
      <c r="G32" s="285" t="str">
        <f>IF('WORD PARA CALIFICACIÓN'!G63="","",'WORD PARA CALIFICACIÓN'!G63)</f>
        <v>TOTAL</v>
      </c>
      <c r="H32" s="286"/>
      <c r="I32" s="287" t="s">
        <v>462</v>
      </c>
      <c r="J32" s="286"/>
    </row>
    <row r="33" spans="1:10" s="288" customFormat="1" ht="12" customHeight="1" x14ac:dyDescent="0.2">
      <c r="A33" s="289" t="str">
        <f>IF('WORD PARA CALIFICACIÓN'!A64="","",'WORD PARA CALIFICACIÓN'!A64)</f>
        <v>Universidades y Centros de Investigación</v>
      </c>
      <c r="B33" s="290" t="str">
        <f>IF('WORD PARA CALIFICACIÓN'!B64="","",'WORD PARA CALIFICACIÓN'!B64)</f>
        <v/>
      </c>
      <c r="C33" s="207" t="e">
        <f>IF('WORD PARA CALIFICACIÓN'!C64="","",'WORD PARA CALIFICACIÓN'!C64)</f>
        <v>#REF!</v>
      </c>
      <c r="D33" s="207" t="e">
        <f>IF('WORD PARA CALIFICACIÓN'!D64="","",'WORD PARA CALIFICACIÓN'!D64)</f>
        <v>#REF!</v>
      </c>
      <c r="E33" s="207" t="e">
        <f>IF('WORD PARA CALIFICACIÓN'!E64="","",'WORD PARA CALIFICACIÓN'!E64)</f>
        <v>#REF!</v>
      </c>
      <c r="F33" s="207" t="e">
        <f>IF('WORD PARA CALIFICACIÓN'!F64="","",'WORD PARA CALIFICACIÓN'!F64)</f>
        <v>#REF!</v>
      </c>
      <c r="G33" s="207" t="e">
        <f>IF('WORD PARA CALIFICACIÓN'!G64="","",'WORD PARA CALIFICACIÓN'!G64)</f>
        <v>#REF!</v>
      </c>
      <c r="H33" s="291" t="e">
        <f t="shared" ref="H33:H44" si="0">IF($G$44=0,0,G33/$G$44)</f>
        <v>#REF!</v>
      </c>
      <c r="I33" s="292" t="e">
        <f>G33*J33</f>
        <v>#REF!</v>
      </c>
      <c r="J33" s="293">
        <v>0.5</v>
      </c>
    </row>
    <row r="34" spans="1:10" s="288" customFormat="1" ht="12" customHeight="1" x14ac:dyDescent="0.2">
      <c r="A34" s="289" t="str">
        <f>IF('WORD PARA CALIFICACIÓN'!A65="","",'WORD PARA CALIFICACIÓN'!A65)</f>
        <v>Inversiones de I+D</v>
      </c>
      <c r="B34" s="290" t="str">
        <f>IF('WORD PARA CALIFICACIÓN'!B65="","",'WORD PARA CALIFICACIÓN'!B65)</f>
        <v/>
      </c>
      <c r="C34" s="207">
        <f>IF('WORD PARA CALIFICACIÓN'!C65="","",'WORD PARA CALIFICACIÓN'!C65)</f>
        <v>0</v>
      </c>
      <c r="D34" s="207">
        <f>IF('WORD PARA CALIFICACIÓN'!D65="","",'WORD PARA CALIFICACIÓN'!D65)</f>
        <v>0</v>
      </c>
      <c r="E34" s="207">
        <f>IF('WORD PARA CALIFICACIÓN'!E65="","",'WORD PARA CALIFICACIÓN'!E65)</f>
        <v>0</v>
      </c>
      <c r="F34" s="207">
        <f>IF('WORD PARA CALIFICACIÓN'!F65="","",'WORD PARA CALIFICACIÓN'!F65)</f>
        <v>0</v>
      </c>
      <c r="G34" s="207">
        <f>IF('WORD PARA CALIFICACIÓN'!G65="","",'WORD PARA CALIFICACIÓN'!G65)</f>
        <v>0</v>
      </c>
      <c r="H34" s="291" t="e">
        <f t="shared" si="0"/>
        <v>#REF!</v>
      </c>
      <c r="I34" s="292">
        <f>G34*J34</f>
        <v>0</v>
      </c>
      <c r="J34" s="293">
        <v>0.1</v>
      </c>
    </row>
    <row r="35" spans="1:10" s="288" customFormat="1" ht="12" customHeight="1" x14ac:dyDescent="0.2">
      <c r="A35" s="289" t="str">
        <f>IF('WORD PARA CALIFICACIÓN'!A66="","",'WORD PARA CALIFICACIÓN'!A66)</f>
        <v>Personal de I+D</v>
      </c>
      <c r="B35" s="290" t="str">
        <f>IF('WORD PARA CALIFICACIÓN'!B66="","",'WORD PARA CALIFICACIÓN'!B66)</f>
        <v/>
      </c>
      <c r="C35" s="207">
        <f>IF('WORD PARA CALIFICACIÓN'!C66="","",'WORD PARA CALIFICACIÓN'!C66)</f>
        <v>0</v>
      </c>
      <c r="D35" s="207">
        <f>IF('WORD PARA CALIFICACIÓN'!D66="","",'WORD PARA CALIFICACIÓN'!D66)</f>
        <v>0</v>
      </c>
      <c r="E35" s="207">
        <f>IF('WORD PARA CALIFICACIÓN'!E66="","",'WORD PARA CALIFICACIÓN'!E66)</f>
        <v>0</v>
      </c>
      <c r="F35" s="207">
        <f>IF('WORD PARA CALIFICACIÓN'!F66="","",'WORD PARA CALIFICACIÓN'!F66)</f>
        <v>0</v>
      </c>
      <c r="G35" s="207">
        <f>IF('WORD PARA CALIFICACIÓN'!G66="","",'WORD PARA CALIFICACIÓN'!G66)</f>
        <v>0</v>
      </c>
      <c r="H35" s="291" t="e">
        <f t="shared" si="0"/>
        <v>#REF!</v>
      </c>
      <c r="I35" s="292">
        <f>G35*J35</f>
        <v>0</v>
      </c>
      <c r="J35" s="293">
        <v>0.4</v>
      </c>
    </row>
    <row r="36" spans="1:10" s="288" customFormat="1" ht="12" customHeight="1" x14ac:dyDescent="0.2">
      <c r="A36" s="289" t="str">
        <f>IF('WORD PARA CALIFICACIÓN'!A67="","",'WORD PARA CALIFICACIÓN'!A67)</f>
        <v>Otros gastos de I+D</v>
      </c>
      <c r="B36" s="290" t="str">
        <f>IF('WORD PARA CALIFICACIÓN'!B67="","",'WORD PARA CALIFICACIÓN'!B67)</f>
        <v/>
      </c>
      <c r="C36" s="207" t="e">
        <f>IF('WORD PARA CALIFICACIÓN'!C67="","",'WORD PARA CALIFICACIÓN'!C67)</f>
        <v>#REF!</v>
      </c>
      <c r="D36" s="207" t="e">
        <f>IF('WORD PARA CALIFICACIÓN'!D67="","",'WORD PARA CALIFICACIÓN'!D67)</f>
        <v>#REF!</v>
      </c>
      <c r="E36" s="207" t="e">
        <f>IF('WORD PARA CALIFICACIÓN'!E67="","",'WORD PARA CALIFICACIÓN'!E67)</f>
        <v>#REF!</v>
      </c>
      <c r="F36" s="207" t="e">
        <f>IF('WORD PARA CALIFICACIÓN'!F67="","",'WORD PARA CALIFICACIÓN'!F67)</f>
        <v>#REF!</v>
      </c>
      <c r="G36" s="207" t="e">
        <f>IF('WORD PARA CALIFICACIÓN'!G67="","",'WORD PARA CALIFICACIÓN'!G67)</f>
        <v>#REF!</v>
      </c>
      <c r="H36" s="291" t="e">
        <f t="shared" si="0"/>
        <v>#REF!</v>
      </c>
      <c r="I36" s="292" t="e">
        <f>G36*J36</f>
        <v>#REF!</v>
      </c>
      <c r="J36" s="293">
        <v>0.4</v>
      </c>
    </row>
    <row r="37" spans="1:10" s="298" customFormat="1" ht="12" customHeight="1" x14ac:dyDescent="0.2">
      <c r="A37" s="294" t="str">
        <f>IF('WORD PARA CALIFICACIÓN'!A68="","",'WORD PARA CALIFICACIÓN'!A68)</f>
        <v>TOTAL INVESTIGACIÓN Y DESARROLLO</v>
      </c>
      <c r="B37" s="199" t="str">
        <f>IF('WORD PARA CALIFICACIÓN'!B68="","",'WORD PARA CALIFICACIÓN'!B68)</f>
        <v/>
      </c>
      <c r="C37" s="193" t="e">
        <f>IF('WORD PARA CALIFICACIÓN'!C68="","",'WORD PARA CALIFICACIÓN'!C68)</f>
        <v>#REF!</v>
      </c>
      <c r="D37" s="193" t="e">
        <f>IF('WORD PARA CALIFICACIÓN'!D68="","",'WORD PARA CALIFICACIÓN'!D68)</f>
        <v>#REF!</v>
      </c>
      <c r="E37" s="193" t="e">
        <f>IF('WORD PARA CALIFICACIÓN'!E68="","",'WORD PARA CALIFICACIÓN'!E68)</f>
        <v>#REF!</v>
      </c>
      <c r="F37" s="193" t="e">
        <f>IF('WORD PARA CALIFICACIÓN'!F68="","",'WORD PARA CALIFICACIÓN'!F68)</f>
        <v>#REF!</v>
      </c>
      <c r="G37" s="193" t="e">
        <f>IF('WORD PARA CALIFICACIÓN'!G68="","",'WORD PARA CALIFICACIÓN'!G68)</f>
        <v>#REF!</v>
      </c>
      <c r="H37" s="295" t="e">
        <f t="shared" si="0"/>
        <v>#REF!</v>
      </c>
      <c r="I37" s="296" t="e">
        <f>SUM(I33:I36)</f>
        <v>#REF!</v>
      </c>
      <c r="J37" s="297"/>
    </row>
    <row r="38" spans="1:10" s="288" customFormat="1" ht="12" customHeight="1" x14ac:dyDescent="0.2">
      <c r="A38" s="289" t="str">
        <f>IF('WORD PARA CALIFICACIÓN'!A69="","",'WORD PARA CALIFICACIÓN'!A69)</f>
        <v>Innovación: Universidades y Centros de Innovación y Tecnología</v>
      </c>
      <c r="B38" s="290" t="str">
        <f>IF('WORD PARA CALIFICACIÓN'!B69="","",'WORD PARA CALIFICACIÓN'!B69)</f>
        <v/>
      </c>
      <c r="C38" s="207">
        <f>IF('WORD PARA CALIFICACIÓN'!C69="","",'WORD PARA CALIFICACIÓN'!C69)</f>
        <v>0</v>
      </c>
      <c r="D38" s="207">
        <f>IF('WORD PARA CALIFICACIÓN'!D69="","",'WORD PARA CALIFICACIÓN'!D69)</f>
        <v>0</v>
      </c>
      <c r="E38" s="207">
        <f>IF('WORD PARA CALIFICACIÓN'!E69="","",'WORD PARA CALIFICACIÓN'!E69)</f>
        <v>0</v>
      </c>
      <c r="F38" s="207">
        <f>IF('WORD PARA CALIFICACIÓN'!F69="","",'WORD PARA CALIFICACIÓN'!F69)</f>
        <v>0</v>
      </c>
      <c r="G38" s="207">
        <f>IF('WORD PARA CALIFICACIÓN'!G69="","",'WORD PARA CALIFICACIÓN'!G69)</f>
        <v>0</v>
      </c>
      <c r="H38" s="291" t="e">
        <f t="shared" si="0"/>
        <v>#REF!</v>
      </c>
      <c r="I38" s="292">
        <f>G38*J38</f>
        <v>0</v>
      </c>
      <c r="J38" s="293">
        <v>0.15</v>
      </c>
    </row>
    <row r="39" spans="1:10" s="288" customFormat="1" ht="12" customHeight="1" x14ac:dyDescent="0.2">
      <c r="A39" s="289" t="str">
        <f>IF('WORD PARA CALIFICACIÓN'!A70="","",'WORD PARA CALIFICACIÓN'!A70)</f>
        <v>Innovación: Diseño Industrial e Ingeniería de Procesos</v>
      </c>
      <c r="B39" s="290" t="str">
        <f>IF('WORD PARA CALIFICACIÓN'!B70="","",'WORD PARA CALIFICACIÓN'!B70)</f>
        <v/>
      </c>
      <c r="C39" s="207">
        <f>IF('WORD PARA CALIFICACIÓN'!C70="","",'WORD PARA CALIFICACIÓN'!C70)</f>
        <v>0</v>
      </c>
      <c r="D39" s="207">
        <f>IF('WORD PARA CALIFICACIÓN'!D70="","",'WORD PARA CALIFICACIÓN'!D70)</f>
        <v>0</v>
      </c>
      <c r="E39" s="207">
        <f>IF('WORD PARA CALIFICACIÓN'!E70="","",'WORD PARA CALIFICACIÓN'!E70)</f>
        <v>0</v>
      </c>
      <c r="F39" s="207">
        <f>IF('WORD PARA CALIFICACIÓN'!F70="","",'WORD PARA CALIFICACIÓN'!F70)</f>
        <v>0</v>
      </c>
      <c r="G39" s="207">
        <f>IF('WORD PARA CALIFICACIÓN'!G70="","",'WORD PARA CALIFICACIÓN'!G70)</f>
        <v>0</v>
      </c>
      <c r="H39" s="291" t="e">
        <f t="shared" si="0"/>
        <v>#REF!</v>
      </c>
      <c r="I39" s="292">
        <f>G39*J39</f>
        <v>0</v>
      </c>
      <c r="J39" s="293">
        <v>0.1</v>
      </c>
    </row>
    <row r="40" spans="1:10" s="288" customFormat="1" ht="12" customHeight="1" x14ac:dyDescent="0.2">
      <c r="A40" s="289" t="str">
        <f>IF('WORD PARA CALIFICACIÓN'!A71="","",'WORD PARA CALIFICACIÓN'!A71)</f>
        <v>Innovación: Adquisición tecnología avanzada</v>
      </c>
      <c r="B40" s="290" t="str">
        <f>IF('WORD PARA CALIFICACIÓN'!B71="","",'WORD PARA CALIFICACIÓN'!B71)</f>
        <v/>
      </c>
      <c r="C40" s="207">
        <f>IF('WORD PARA CALIFICACIÓN'!C71="","",'WORD PARA CALIFICACIÓN'!C71)</f>
        <v>0</v>
      </c>
      <c r="D40" s="207">
        <f>IF('WORD PARA CALIFICACIÓN'!D71="","",'WORD PARA CALIFICACIÓN'!D71)</f>
        <v>0</v>
      </c>
      <c r="E40" s="207">
        <f>IF('WORD PARA CALIFICACIÓN'!E71="","",'WORD PARA CALIFICACIÓN'!E71)</f>
        <v>0</v>
      </c>
      <c r="F40" s="207">
        <f>IF('WORD PARA CALIFICACIÓN'!F71="","",'WORD PARA CALIFICACIÓN'!F71)</f>
        <v>0</v>
      </c>
      <c r="G40" s="207">
        <f>IF('WORD PARA CALIFICACIÓN'!G71="","",'WORD PARA CALIFICACIÓN'!G71)</f>
        <v>0</v>
      </c>
      <c r="H40" s="291" t="e">
        <f t="shared" si="0"/>
        <v>#REF!</v>
      </c>
      <c r="I40" s="292">
        <f>G40*J40</f>
        <v>0</v>
      </c>
      <c r="J40" s="293">
        <v>0.1</v>
      </c>
    </row>
    <row r="41" spans="1:10" s="288" customFormat="1" ht="12" customHeight="1" x14ac:dyDescent="0.2">
      <c r="A41" s="289" t="str">
        <f>IF('WORD PARA CALIFICACIÓN'!A72="","",'WORD PARA CALIFICACIÓN'!A72)</f>
        <v>Innovación: Inversiones</v>
      </c>
      <c r="B41" s="290" t="str">
        <f>IF('WORD PARA CALIFICACIÓN'!B72="","",'WORD PARA CALIFICACIÓN'!B72)</f>
        <v/>
      </c>
      <c r="C41" s="207">
        <f>IF('WORD PARA CALIFICACIÓN'!C72="","",'WORD PARA CALIFICACIÓN'!C72)</f>
        <v>0</v>
      </c>
      <c r="D41" s="207">
        <f>IF('WORD PARA CALIFICACIÓN'!D72="","",'WORD PARA CALIFICACIÓN'!D72)</f>
        <v>0</v>
      </c>
      <c r="E41" s="207">
        <f>IF('WORD PARA CALIFICACIÓN'!E72="","",'WORD PARA CALIFICACIÓN'!E72)</f>
        <v>0</v>
      </c>
      <c r="F41" s="207">
        <f>IF('WORD PARA CALIFICACIÓN'!F72="","",'WORD PARA CALIFICACIÓN'!F72)</f>
        <v>0</v>
      </c>
      <c r="G41" s="207">
        <f>IF('WORD PARA CALIFICACIÓN'!G72="","",'WORD PARA CALIFICACIÓN'!G72)</f>
        <v>0</v>
      </c>
      <c r="H41" s="291" t="e">
        <f t="shared" si="0"/>
        <v>#REF!</v>
      </c>
      <c r="I41" s="292">
        <f>G41*J41</f>
        <v>0</v>
      </c>
      <c r="J41" s="293">
        <v>0.1</v>
      </c>
    </row>
    <row r="42" spans="1:10" s="288" customFormat="1" ht="12" customHeight="1" x14ac:dyDescent="0.2">
      <c r="A42" s="289" t="str">
        <f>IF('WORD PARA CALIFICACIÓN'!A73="","",'WORD PARA CALIFICACIÓN'!A73)</f>
        <v>Innovación no desgravable</v>
      </c>
      <c r="B42" s="290" t="str">
        <f>IF('WORD PARA CALIFICACIÓN'!B73="","",'WORD PARA CALIFICACIÓN'!B73)</f>
        <v/>
      </c>
      <c r="C42" s="207">
        <f>IF('WORD PARA CALIFICACIÓN'!C73="","",'WORD PARA CALIFICACIÓN'!C73)</f>
        <v>0</v>
      </c>
      <c r="D42" s="207">
        <f>IF('WORD PARA CALIFICACIÓN'!D73="","",'WORD PARA CALIFICACIÓN'!D73)</f>
        <v>0</v>
      </c>
      <c r="E42" s="207">
        <f>IF('WORD PARA CALIFICACIÓN'!E73="","",'WORD PARA CALIFICACIÓN'!E73)</f>
        <v>0</v>
      </c>
      <c r="F42" s="207">
        <f>IF('WORD PARA CALIFICACIÓN'!F73="","",'WORD PARA CALIFICACIÓN'!F73)</f>
        <v>0</v>
      </c>
      <c r="G42" s="207">
        <f>IF('WORD PARA CALIFICACIÓN'!G73="","",'WORD PARA CALIFICACIÓN'!G73)</f>
        <v>0</v>
      </c>
      <c r="H42" s="291" t="e">
        <f t="shared" si="0"/>
        <v>#REF!</v>
      </c>
      <c r="I42" s="292">
        <f>G42*J42</f>
        <v>0</v>
      </c>
      <c r="J42" s="293">
        <v>0</v>
      </c>
    </row>
    <row r="43" spans="1:10" s="298" customFormat="1" ht="12" customHeight="1" x14ac:dyDescent="0.2">
      <c r="A43" s="294" t="str">
        <f>IF('WORD PARA CALIFICACIÓN'!A74="","",'WORD PARA CALIFICACIÓN'!A74)</f>
        <v xml:space="preserve">TOTAL INNOVACIÓN </v>
      </c>
      <c r="B43" s="199" t="str">
        <f>IF('WORD PARA CALIFICACIÓN'!B74="","",'WORD PARA CALIFICACIÓN'!B74)</f>
        <v/>
      </c>
      <c r="C43" s="193">
        <f>SUM(C38:C42)</f>
        <v>0</v>
      </c>
      <c r="D43" s="193">
        <f>SUM(D38:D42)</f>
        <v>0</v>
      </c>
      <c r="E43" s="193">
        <f>SUM(E38:E42)</f>
        <v>0</v>
      </c>
      <c r="F43" s="193">
        <f>SUM(F38:F42)</f>
        <v>0</v>
      </c>
      <c r="G43" s="193">
        <f>SUM(G38:G42)</f>
        <v>0</v>
      </c>
      <c r="H43" s="295" t="e">
        <f t="shared" si="0"/>
        <v>#REF!</v>
      </c>
      <c r="I43" s="296">
        <f>SUM(I38:I42)</f>
        <v>0</v>
      </c>
      <c r="J43" s="297"/>
    </row>
    <row r="44" spans="1:10" s="298" customFormat="1" ht="12" customHeight="1" x14ac:dyDescent="0.2">
      <c r="A44" s="299" t="str">
        <f>IF('WORD PARA CALIFICACIÓN'!A75="","",'WORD PARA CALIFICACIÓN'!A75)</f>
        <v>TOTAL</v>
      </c>
      <c r="B44" s="300" t="str">
        <f>IF('WORD PARA CALIFICACIÓN'!B75="","",'WORD PARA CALIFICACIÓN'!B75)</f>
        <v/>
      </c>
      <c r="C44" s="301" t="e">
        <f>C37+C43</f>
        <v>#REF!</v>
      </c>
      <c r="D44" s="301" t="e">
        <f>D37+D43</f>
        <v>#REF!</v>
      </c>
      <c r="E44" s="301" t="e">
        <f>E37+E43</f>
        <v>#REF!</v>
      </c>
      <c r="F44" s="301" t="e">
        <f>F37+F43</f>
        <v>#REF!</v>
      </c>
      <c r="G44" s="301" t="e">
        <f>G37+G43</f>
        <v>#REF!</v>
      </c>
      <c r="H44" s="302" t="e">
        <f t="shared" si="0"/>
        <v>#REF!</v>
      </c>
      <c r="I44" s="303" t="e">
        <f>I37+I43</f>
        <v>#REF!</v>
      </c>
      <c r="J44" s="304"/>
    </row>
    <row r="45" spans="1:10" s="298" customFormat="1" ht="12" customHeight="1" x14ac:dyDescent="0.2">
      <c r="A45" s="305" t="str">
        <f>IF(EVALUACIÓN!A1="","",EVALUACIÓN!A1)</f>
        <v/>
      </c>
      <c r="B45" s="199" t="str">
        <f>IF(EVALUACIÓN!B1="","",EVALUACIÓN!B1)</f>
        <v>SUBPROYECTOS</v>
      </c>
      <c r="C45" s="199" t="str">
        <f>IF(EVALUACIÓN!C1="","",EVALUACIÓN!C1)</f>
        <v>IMPORTANCIA</v>
      </c>
      <c r="D45" s="199" t="str">
        <f>IF(EVALUACIÓN!D1="","",EVALUACIÓN!D1)</f>
        <v>NOVEDAD</v>
      </c>
      <c r="E45" s="199" t="str">
        <f>IF(EVALUACIÓN!E1="","",EVALUACIÓN!E1)</f>
        <v>RIESGO</v>
      </c>
      <c r="F45" s="199" t="str">
        <f>IF(EVALUACIÓN!F1="","",EVALUACIÓN!F1)</f>
        <v>ESFUERZO</v>
      </c>
      <c r="G45" s="199" t="str">
        <f>IF(EVALUACIÓN!G1="","",EVALUACIÓN!G1)</f>
        <v>CALIFICACIÓN</v>
      </c>
      <c r="H45" s="199" t="s">
        <v>330</v>
      </c>
      <c r="I45" s="199" t="s">
        <v>335</v>
      </c>
      <c r="J45" s="306"/>
    </row>
    <row r="46" spans="1:10" s="288" customFormat="1" ht="12" customHeight="1" x14ac:dyDescent="0.2">
      <c r="A46" s="307" t="str">
        <f>CONCATENATE(EVALUACIÓN!A2,EVALUACIÓN!$I$2,EVALUACIÓN!B2)</f>
        <v>1.- 0</v>
      </c>
      <c r="B46" s="290"/>
      <c r="C46" s="308">
        <f>IF(EVALUACIÓN!C2="","",EVALUACIÓN!C2)</f>
        <v>2</v>
      </c>
      <c r="D46" s="308">
        <f>IF(EVALUACIÓN!D2="","",EVALUACIÓN!D2)</f>
        <v>2</v>
      </c>
      <c r="E46" s="308">
        <f>IF(EVALUACIÓN!E2="","",EVALUACIÓN!E2)</f>
        <v>2</v>
      </c>
      <c r="F46" s="308">
        <f>IF(EVALUACIÓN!F2="","",EVALUACIÓN!F2)</f>
        <v>2</v>
      </c>
      <c r="G46" s="290" t="str">
        <f>IF(EVALUACIÓN!G2="","",EVALUACIÓN!G2)</f>
        <v>Desarrollo</v>
      </c>
      <c r="H46" s="205">
        <f>IF(C46="","",SUMIF('MANO DE OBRA'!$C$3:$C$38,"=1",'MANO DE OBRA'!$I$3:$I$38))</f>
        <v>0</v>
      </c>
      <c r="I46" s="207">
        <f>IF(G46="","",SUMIF(PRESUPUESTO!$E$31:$E$74,1,PRESUPUESTO!$J$31:$J$74)+SUMIF('MANO DE OBRA'!$C$3:$C$38,1,'MANO DE OBRA'!$R$3:$R$38))</f>
        <v>0</v>
      </c>
      <c r="J46" s="276" t="e">
        <f t="shared" ref="J46:J58" si="1">IF(I46="","",I46/$I$58)</f>
        <v>#DIV/0!</v>
      </c>
    </row>
    <row r="47" spans="1:10" s="288" customFormat="1" ht="12" customHeight="1" x14ac:dyDescent="0.2">
      <c r="A47" s="307" t="str">
        <f>CONCATENATE(EVALUACIÓN!A3,EVALUACIÓN!$I$2,EVALUACIÓN!B3)</f>
        <v xml:space="preserve">2.- </v>
      </c>
      <c r="B47" s="290"/>
      <c r="C47" s="308" t="str">
        <f>IF(EVALUACIÓN!C3="","",EVALUACIÓN!C3)</f>
        <v/>
      </c>
      <c r="D47" s="308" t="str">
        <f>IF(EVALUACIÓN!D3="","",EVALUACIÓN!D3)</f>
        <v/>
      </c>
      <c r="E47" s="308" t="str">
        <f>IF(EVALUACIÓN!E3="","",EVALUACIÓN!E3)</f>
        <v/>
      </c>
      <c r="F47" s="308" t="str">
        <f>IF(EVALUACIÓN!F3="","",EVALUACIÓN!F3)</f>
        <v/>
      </c>
      <c r="G47" s="290" t="str">
        <f>IF(EVALUACIÓN!G3="","",EVALUACIÓN!G3)</f>
        <v/>
      </c>
      <c r="H47" s="205" t="str">
        <f>IF(C47="","",SUMIF('MANO DE OBRA'!$C$3:$C$38,"=2",'MANO DE OBRA'!$I$3:$I$38))</f>
        <v/>
      </c>
      <c r="I47" s="207" t="str">
        <f>IF(G47="","",SUMIF(PRESUPUESTO!$E$31:$E$74,2,PRESUPUESTO!$J$31:$J$74)+SUMIF('MANO DE OBRA'!$C$3:$C$38,2,'MANO DE OBRA'!$R$3:$R$38))</f>
        <v/>
      </c>
      <c r="J47" s="276" t="str">
        <f t="shared" si="1"/>
        <v/>
      </c>
    </row>
    <row r="48" spans="1:10" s="288" customFormat="1" ht="12" customHeight="1" x14ac:dyDescent="0.2">
      <c r="A48" s="307" t="str">
        <f>CONCATENATE(EVALUACIÓN!A4,EVALUACIÓN!$I$2,EVALUACIÓN!B4)</f>
        <v xml:space="preserve">3.- </v>
      </c>
      <c r="B48" s="290"/>
      <c r="C48" s="308" t="str">
        <f>IF(EVALUACIÓN!C4="","",EVALUACIÓN!C4)</f>
        <v/>
      </c>
      <c r="D48" s="308" t="str">
        <f>IF(EVALUACIÓN!D4="","",EVALUACIÓN!D4)</f>
        <v/>
      </c>
      <c r="E48" s="308" t="str">
        <f>IF(EVALUACIÓN!E4="","",EVALUACIÓN!E4)</f>
        <v/>
      </c>
      <c r="F48" s="308" t="str">
        <f>IF(EVALUACIÓN!F4="","",EVALUACIÓN!F4)</f>
        <v/>
      </c>
      <c r="G48" s="290" t="str">
        <f>IF(EVALUACIÓN!G4="","",EVALUACIÓN!G4)</f>
        <v/>
      </c>
      <c r="H48" s="205" t="str">
        <f>IF(C48="","",SUMIF('MANO DE OBRA'!$C$3:$C$38,"=3",'MANO DE OBRA'!$I$3:$I$38))</f>
        <v/>
      </c>
      <c r="I48" s="207" t="str">
        <f>IF(G48="","",SUMIF(PRESUPUESTO!$E$31:$E$74,3,PRESUPUESTO!$J$31:$J$74)+SUMIF('MANO DE OBRA'!$C$3:$C$38,3,'MANO DE OBRA'!$R$3:$R$38))</f>
        <v/>
      </c>
      <c r="J48" s="276" t="str">
        <f t="shared" si="1"/>
        <v/>
      </c>
    </row>
    <row r="49" spans="1:10" s="288" customFormat="1" ht="12" customHeight="1" x14ac:dyDescent="0.2">
      <c r="A49" s="307" t="str">
        <f>CONCATENATE(EVALUACIÓN!A5,EVALUACIÓN!$I$2,EVALUACIÓN!B5)</f>
        <v xml:space="preserve">4.- </v>
      </c>
      <c r="B49" s="290"/>
      <c r="C49" s="308" t="str">
        <f>IF(EVALUACIÓN!C5="","",EVALUACIÓN!C5)</f>
        <v/>
      </c>
      <c r="D49" s="308" t="str">
        <f>IF(EVALUACIÓN!D5="","",EVALUACIÓN!D5)</f>
        <v/>
      </c>
      <c r="E49" s="308" t="str">
        <f>IF(EVALUACIÓN!E5="","",EVALUACIÓN!E5)</f>
        <v/>
      </c>
      <c r="F49" s="308" t="str">
        <f>IF(EVALUACIÓN!F5="","",EVALUACIÓN!F5)</f>
        <v/>
      </c>
      <c r="G49" s="290" t="str">
        <f>IF(EVALUACIÓN!G5="","",EVALUACIÓN!G5)</f>
        <v/>
      </c>
      <c r="H49" s="205" t="str">
        <f>IF(C49="","",SUMIF('MANO DE OBRA'!$C$3:$C$38,"=4",'MANO DE OBRA'!$I$3:$I$38))</f>
        <v/>
      </c>
      <c r="I49" s="207" t="str">
        <f>IF(G49="","",SUMIF(PRESUPUESTO!$E$31:$E$74,4,PRESUPUESTO!$J$31:$J$74)+SUMIF('MANO DE OBRA'!$C$3:$C$38,4,'MANO DE OBRA'!$R$3:$R$38))</f>
        <v/>
      </c>
      <c r="J49" s="276" t="str">
        <f t="shared" si="1"/>
        <v/>
      </c>
    </row>
    <row r="50" spans="1:10" s="288" customFormat="1" ht="12" customHeight="1" x14ac:dyDescent="0.2">
      <c r="A50" s="307" t="str">
        <f>CONCATENATE(EVALUACIÓN!A6,EVALUACIÓN!$I$2,EVALUACIÓN!B6)</f>
        <v xml:space="preserve">5.- </v>
      </c>
      <c r="B50" s="290" t="str">
        <f>IF(EVALUACIÓN!B6="","",EVALUACIÓN!B6)</f>
        <v/>
      </c>
      <c r="C50" s="308" t="str">
        <f>IF(EVALUACIÓN!C6="","",EVALUACIÓN!C6)</f>
        <v/>
      </c>
      <c r="D50" s="308" t="str">
        <f>IF(EVALUACIÓN!D6="","",EVALUACIÓN!D6)</f>
        <v/>
      </c>
      <c r="E50" s="308" t="str">
        <f>IF(EVALUACIÓN!E6="","",EVALUACIÓN!E6)</f>
        <v/>
      </c>
      <c r="F50" s="308" t="str">
        <f>IF(EVALUACIÓN!F6="","",EVALUACIÓN!F6)</f>
        <v/>
      </c>
      <c r="G50" s="290" t="str">
        <f>IF(EVALUACIÓN!G6="","",EVALUACIÓN!G6)</f>
        <v/>
      </c>
      <c r="H50" s="205" t="str">
        <f>IF(C50="","",SUMIF('MANO DE OBRA'!$C$3:$C$38,"=5",'MANO DE OBRA'!$I$3:$I$38))</f>
        <v/>
      </c>
      <c r="I50" s="207" t="str">
        <f>IF(G50="","",SUMIF(PRESUPUESTO!$E$31:$E$74,5,PRESUPUESTO!$J$31:$J$74)+SUMIF('MANO DE OBRA'!$C$3:$C$38,5,'MANO DE OBRA'!$R$3:$R$38))</f>
        <v/>
      </c>
      <c r="J50" s="276" t="str">
        <f t="shared" si="1"/>
        <v/>
      </c>
    </row>
    <row r="51" spans="1:10" s="288" customFormat="1" ht="12" customHeight="1" x14ac:dyDescent="0.2">
      <c r="A51" s="307" t="str">
        <f>CONCATENATE(EVALUACIÓN!A7,EVALUACIÓN!$I$2,EVALUACIÓN!B7)</f>
        <v xml:space="preserve">6.- </v>
      </c>
      <c r="B51" s="290" t="str">
        <f>IF(EVALUACIÓN!B7="","",EVALUACIÓN!B7)</f>
        <v/>
      </c>
      <c r="C51" s="308" t="str">
        <f>IF(EVALUACIÓN!C7="","",EVALUACIÓN!C7)</f>
        <v/>
      </c>
      <c r="D51" s="308" t="str">
        <f>IF(EVALUACIÓN!D7="","",EVALUACIÓN!D7)</f>
        <v/>
      </c>
      <c r="E51" s="308" t="str">
        <f>IF(EVALUACIÓN!E7="","",EVALUACIÓN!E7)</f>
        <v/>
      </c>
      <c r="F51" s="308" t="str">
        <f>IF(EVALUACIÓN!F7="","",EVALUACIÓN!F7)</f>
        <v/>
      </c>
      <c r="G51" s="290" t="str">
        <f>IF(EVALUACIÓN!G7="","",EVALUACIÓN!G7)</f>
        <v/>
      </c>
      <c r="H51" s="205" t="str">
        <f>IF(C51="","",SUMIF('MANO DE OBRA'!$C$3:$C$38,"=6",'MANO DE OBRA'!$I$3:$I$38))</f>
        <v/>
      </c>
      <c r="I51" s="207" t="str">
        <f>IF(G51="","",SUMIF(PRESUPUESTO!$E$31:$E$74,6,PRESUPUESTO!$J$31:$J$74)+SUMIF('MANO DE OBRA'!$C$3:$C$38,6,'MANO DE OBRA'!$R$3:$R$38))</f>
        <v/>
      </c>
      <c r="J51" s="276" t="str">
        <f t="shared" si="1"/>
        <v/>
      </c>
    </row>
    <row r="52" spans="1:10" s="288" customFormat="1" ht="12" customHeight="1" x14ac:dyDescent="0.2">
      <c r="A52" s="307" t="str">
        <f>CONCATENATE(EVALUACIÓN!A8,EVALUACIÓN!$I$2,EVALUACIÓN!B8)</f>
        <v>7.- MATERIALES PARA ACTIVOS</v>
      </c>
      <c r="B52" s="290"/>
      <c r="C52" s="308" t="str">
        <f>IF(EVALUACIÓN!C8="","",EVALUACIÓN!C8)</f>
        <v/>
      </c>
      <c r="D52" s="308" t="str">
        <f>IF(EVALUACIÓN!D8="","",EVALUACIÓN!D8)</f>
        <v/>
      </c>
      <c r="E52" s="308" t="str">
        <f>IF(EVALUACIÓN!E8="","",EVALUACIÓN!E8)</f>
        <v/>
      </c>
      <c r="F52" s="308" t="str">
        <f>IF(EVALUACIÓN!F8="","",EVALUACIÓN!F8)</f>
        <v/>
      </c>
      <c r="G52" s="290" t="str">
        <f>IF(EVALUACIÓN!G8="","",EVALUACIÓN!G8)</f>
        <v>Innovación</v>
      </c>
      <c r="H52" s="290"/>
      <c r="I52" s="207">
        <f>IF(G52="","",SUMIF(PRESUPUESTO!$E$31:$E$74,7,PRESUPUESTO!$J$31:$J$74))</f>
        <v>0</v>
      </c>
      <c r="J52" s="276" t="e">
        <f t="shared" si="1"/>
        <v>#DIV/0!</v>
      </c>
    </row>
    <row r="53" spans="1:10" s="288" customFormat="1" ht="12" customHeight="1" x14ac:dyDescent="0.2">
      <c r="A53" s="307" t="str">
        <f>CONCATENATE(EVALUACIÓN!A9,EVALUACIÓN!$I$2,EVALUACIÓN!B9)</f>
        <v>8.- INVERSIONES EN INVESTIGACIÓN</v>
      </c>
      <c r="B53" s="290"/>
      <c r="C53" s="308" t="str">
        <f>IF(EVALUACIÓN!C9="","",EVALUACIÓN!C9)</f>
        <v/>
      </c>
      <c r="D53" s="308" t="str">
        <f>IF(EVALUACIÓN!D9="","",EVALUACIÓN!D9)</f>
        <v/>
      </c>
      <c r="E53" s="308" t="str">
        <f>IF(EVALUACIÓN!E9="","",EVALUACIÓN!E9)</f>
        <v/>
      </c>
      <c r="F53" s="308" t="str">
        <f>IF(EVALUACIÓN!F9="","",EVALUACIÓN!F9)</f>
        <v/>
      </c>
      <c r="G53" s="290" t="str">
        <f>IF(EVALUACIÓN!G9="","",EVALUACIÓN!G9)</f>
        <v>Investigación</v>
      </c>
      <c r="H53" s="290"/>
      <c r="I53" s="207">
        <f>IF(G53="","",SUMIF(PRESUPUESTO!$E$31:$E$74,8,PRESUPUESTO!$J$31:$J$74))</f>
        <v>0</v>
      </c>
      <c r="J53" s="276" t="e">
        <f t="shared" si="1"/>
        <v>#DIV/0!</v>
      </c>
    </row>
    <row r="54" spans="1:10" s="288" customFormat="1" ht="12" customHeight="1" x14ac:dyDescent="0.2">
      <c r="A54" s="307" t="str">
        <f>CONCATENATE(EVALUACIÓN!A10,EVALUACIÓN!$I$2,EVALUACIÓN!B10)</f>
        <v>9.- INVERSIONES EN DESARROLLO</v>
      </c>
      <c r="B54" s="290"/>
      <c r="C54" s="308" t="str">
        <f>IF(EVALUACIÓN!C10="","",EVALUACIÓN!C10)</f>
        <v/>
      </c>
      <c r="D54" s="308" t="str">
        <f>IF(EVALUACIÓN!D10="","",EVALUACIÓN!D10)</f>
        <v/>
      </c>
      <c r="E54" s="308" t="str">
        <f>IF(EVALUACIÓN!E10="","",EVALUACIÓN!E10)</f>
        <v/>
      </c>
      <c r="F54" s="308" t="str">
        <f>IF(EVALUACIÓN!F10="","",EVALUACIÓN!F10)</f>
        <v/>
      </c>
      <c r="G54" s="290" t="str">
        <f>IF(EVALUACIÓN!G10="","",EVALUACIÓN!G10)</f>
        <v>Desarrollo</v>
      </c>
      <c r="H54" s="290"/>
      <c r="I54" s="207">
        <f>IF(G54="","",SUMIF(PRESUPUESTO!$E$31:$E$74,8,PRESUPUESTO!$J$31:$J$74))</f>
        <v>0</v>
      </c>
      <c r="J54" s="276" t="e">
        <f t="shared" si="1"/>
        <v>#DIV/0!</v>
      </c>
    </row>
    <row r="55" spans="1:10" s="288" customFormat="1" ht="12" customHeight="1" x14ac:dyDescent="0.2">
      <c r="A55" s="307" t="str">
        <f>CONCATENATE(EVALUACIÓN!A11,EVALUACIÓN!$I$2,EVALUACIÓN!B11)</f>
        <v>10.- INVERSIONES EN PROCESO</v>
      </c>
      <c r="B55" s="290"/>
      <c r="C55" s="308" t="str">
        <f>IF(EVALUACIÓN!C11="","",EVALUACIÓN!C11)</f>
        <v/>
      </c>
      <c r="D55" s="308" t="str">
        <f>IF(EVALUACIÓN!D11="","",EVALUACIÓN!D11)</f>
        <v/>
      </c>
      <c r="E55" s="308" t="str">
        <f>IF(EVALUACIÓN!E11="","",EVALUACIÓN!E11)</f>
        <v/>
      </c>
      <c r="F55" s="308" t="str">
        <f>IF(EVALUACIÓN!F11="","",EVALUACIÓN!F11)</f>
        <v/>
      </c>
      <c r="G55" s="290" t="str">
        <f>IF(EVALUACIÓN!G11="","",EVALUACIÓN!G11)</f>
        <v>Innovación</v>
      </c>
      <c r="H55" s="290"/>
      <c r="I55" s="207">
        <f>IF(G55="","",SUMIF(PRESUPUESTO!$E$31:$E$74,9,PRESUPUESTO!$J$31:$J$74))</f>
        <v>0</v>
      </c>
      <c r="J55" s="276" t="e">
        <f t="shared" si="1"/>
        <v>#DIV/0!</v>
      </c>
    </row>
    <row r="56" spans="1:10" s="288" customFormat="1" ht="12" customHeight="1" x14ac:dyDescent="0.2">
      <c r="A56" s="307" t="str">
        <f>CONCATENATE(EVALUACIÓN!A12,EVALUACIÓN!$I$2,EVALUACIÓN!B12)</f>
        <v>11.- COMERCIALIZACIÓN Y FORMACIÓN</v>
      </c>
      <c r="B56" s="290"/>
      <c r="C56" s="308" t="str">
        <f>IF(EVALUACIÓN!C12="","",EVALUACIÓN!C12)</f>
        <v/>
      </c>
      <c r="D56" s="308" t="str">
        <f>IF(EVALUACIÓN!D12="","",EVALUACIÓN!D12)</f>
        <v/>
      </c>
      <c r="E56" s="308" t="str">
        <f>IF(EVALUACIÓN!E12="","",EVALUACIÓN!E12)</f>
        <v/>
      </c>
      <c r="F56" s="308" t="str">
        <f>IF(EVALUACIÓN!F12="","",EVALUACIÓN!F12)</f>
        <v/>
      </c>
      <c r="G56" s="290" t="str">
        <f>IF(EVALUACIÓN!G12="","",EVALUACIÓN!G12)</f>
        <v>Innovación</v>
      </c>
      <c r="H56" s="290"/>
      <c r="I56" s="207">
        <f>IF(G56="","",SUMIF(PRESUPUESTO!$E$31:$E$74,10,PRESUPUESTO!$J$31:$J$74)+SUMIF('MANO DE OBRA'!$C$3:$C$38,10,'MANO DE OBRA'!$R$3:$R$38))</f>
        <v>0</v>
      </c>
      <c r="J56" s="276" t="e">
        <f t="shared" si="1"/>
        <v>#DIV/0!</v>
      </c>
    </row>
    <row r="57" spans="1:10" s="288" customFormat="1" ht="12" customHeight="1" x14ac:dyDescent="0.2">
      <c r="A57" s="309" t="s">
        <v>463</v>
      </c>
      <c r="B57" s="290"/>
      <c r="C57" s="308"/>
      <c r="D57" s="308"/>
      <c r="E57" s="308"/>
      <c r="F57" s="308"/>
      <c r="G57" s="290"/>
      <c r="H57" s="290"/>
      <c r="I57" s="207">
        <f>PRESUPUESTO!J28</f>
        <v>0</v>
      </c>
      <c r="J57" s="276" t="e">
        <f t="shared" si="1"/>
        <v>#DIV/0!</v>
      </c>
    </row>
    <row r="58" spans="1:10" s="288" customFormat="1" ht="12" customHeight="1" x14ac:dyDescent="0.2">
      <c r="A58" s="307" t="s">
        <v>282</v>
      </c>
      <c r="B58" s="290"/>
      <c r="C58" s="308"/>
      <c r="D58" s="308"/>
      <c r="E58" s="308"/>
      <c r="F58" s="308"/>
      <c r="G58" s="290"/>
      <c r="H58" s="290"/>
      <c r="I58" s="207">
        <f>SUM(I46:I57)</f>
        <v>0</v>
      </c>
      <c r="J58" s="310" t="e">
        <f t="shared" si="1"/>
        <v>#DIV/0!</v>
      </c>
    </row>
    <row r="59" spans="1:10" s="288" customFormat="1" ht="12" customHeight="1" x14ac:dyDescent="0.2">
      <c r="A59" s="311" t="s">
        <v>464</v>
      </c>
      <c r="B59" s="312" t="s">
        <v>307</v>
      </c>
      <c r="C59" s="245">
        <f>IF(DATOS!$B$7="","",DATOS!$B$7)</f>
        <v>0</v>
      </c>
      <c r="D59" s="245" t="s">
        <v>268</v>
      </c>
      <c r="E59" s="245">
        <f>IF(DATOS!$B$8="","",DATOS!$B$8)</f>
        <v>0</v>
      </c>
      <c r="F59" s="245" t="s">
        <v>310</v>
      </c>
      <c r="G59" s="245">
        <f>IF(DATOS!$B$9="","",DATOS!$B$9)</f>
        <v>0</v>
      </c>
      <c r="H59" s="313" t="s">
        <v>465</v>
      </c>
      <c r="I59" s="314" t="str">
        <f>IF(DATOS!$B$10="","",IF(DATOS!$B$10="100%","Pon MICRO, PEQUEÑA, MEDIANA o GRANDE",DATOS!$B$10))</f>
        <v/>
      </c>
    </row>
    <row r="60" spans="1:10" s="298" customFormat="1" ht="12" customHeight="1" x14ac:dyDescent="0.2">
      <c r="A60" s="262" t="str">
        <f>IF(OR(C60="¿No trabaja nadie?",E60="¿No vende nada?",G60="¿No vale nada?",I60="¿Como es el capital social?"),"Pon bien los datos de tamaño",IF(AND(C60="MICRO",OR(E60="MICRO",G60="MICRO"),I60="MICRO"),"MICRO",IF(OR(C60="GRANDE",AND(E60="GRANDE",G60="GRANDE"),I60="GRANDE"),"GRANDE",IF(OR(C60="MEDIANA",AND(E60="MEDIANA",G60="MEDIANA"),I60="MEDIANA"),"MEDIANA",IF(OR(C60="PEQUEÑA",AND(E60="PEQUEÑA",G60="PEQUEÑA"),I60="PEQUEÑA"),"PEQUEÑA","Pon bien los datos de tamaño")))))</f>
        <v>Pon bien los datos de tamaño</v>
      </c>
      <c r="B60" s="315"/>
      <c r="C60" s="316" t="str">
        <f>IF(C59="","¿No trabaja nadie?",IF(C59&lt;'[2]%'!$K$11,"MICRO",IF(C59&lt;'[2]%'!$K$7,"PEQUEÑA",IF(C59&lt;'[2]%'!$K$3,"MEDIANA",IF(AND(C59&gt;='[2]%'!$K$3,C59&lt;100000),"GRANDE","¿No trabaja nadie?")))))</f>
        <v>MICRO</v>
      </c>
      <c r="D60" s="317"/>
      <c r="E60" s="316" t="str">
        <f>IF(E59="","¿No vende nada?",IF(E59&lt;'[2]%'!$K$12,"MICRO",IF(E59&lt;'[2]%'!$K$8,"PEQUEÑA",IF(E59&lt;'[2]%'!$K$4,"MEDIANA",IF(AND(E59&gt;='[2]%'!$K$4,E59&lt;100000000000),"GRANDE","¿No vende nada?")))))</f>
        <v>MICRO</v>
      </c>
      <c r="F60" s="317"/>
      <c r="G60" s="316" t="str">
        <f>IF(G59="","¿No vale nada?",IF(G59&lt;'[2]%'!$K$13,"MICRO",IF(G59&lt;'[2]%'!$K$9,"PEQUEÑA",IF(G59&lt;'[2]%'!$K$5,"MEDIANA",IF(AND(G59&gt;='[2]%'!$K$5,G59&lt;100000000000),"GRANDE","¿No vale nada?")))))</f>
        <v>MICRO</v>
      </c>
      <c r="H60" s="318"/>
      <c r="I60" s="319" t="str">
        <f>IF(OR(I59="MICRO",I59="PEQUEÑA",I59="MEDIANA",I59="GRANDE"),I59,"¿Como es el capital social?")</f>
        <v>¿Como es el capital social?</v>
      </c>
    </row>
    <row r="61" spans="1:10" s="288" customFormat="1" ht="12" customHeight="1" x14ac:dyDescent="0.2">
      <c r="A61" s="320" t="s">
        <v>466</v>
      </c>
      <c r="B61" s="321" t="s">
        <v>467</v>
      </c>
      <c r="C61" s="321" t="s">
        <v>464</v>
      </c>
      <c r="D61" s="321" t="s">
        <v>468</v>
      </c>
      <c r="E61" s="321" t="s">
        <v>469</v>
      </c>
      <c r="F61" s="321" t="s">
        <v>7</v>
      </c>
      <c r="G61" s="321" t="s">
        <v>470</v>
      </c>
      <c r="H61" s="306" t="s">
        <v>471</v>
      </c>
      <c r="I61" s="320" t="s">
        <v>472</v>
      </c>
      <c r="J61" s="322" t="e">
        <f>MINA(B63+C63+D63+F63+IF(H78="SI",0.15,0),G63)</f>
        <v>#VALUE!</v>
      </c>
    </row>
    <row r="62" spans="1:10" s="288" customFormat="1" ht="12" customHeight="1" x14ac:dyDescent="0.2">
      <c r="A62" s="212" t="s">
        <v>473</v>
      </c>
      <c r="B62" s="323">
        <v>0.5</v>
      </c>
      <c r="C62" s="323" t="str">
        <f>IF(OR($A$60="MICRO",$A$60="PEQUEÑA"),0.2,(IF($A$60="MEDIANA",0.1,IF($A$60="GRANDE",0,"Pon bien los datos de tamaño"))))</f>
        <v>Pon bien los datos de tamaño</v>
      </c>
      <c r="D62" s="324">
        <v>0</v>
      </c>
      <c r="E62" s="323">
        <f>IF($H$70="SI",0.15,0)</f>
        <v>0</v>
      </c>
      <c r="F62" s="323" t="e">
        <f>IF($H$77="SI",0.15,0)</f>
        <v>#REF!</v>
      </c>
      <c r="G62" s="323">
        <v>0.8</v>
      </c>
      <c r="H62" s="276" t="e">
        <f>MINA(B62+C62+D62+E62+F62,G62)</f>
        <v>#VALUE!</v>
      </c>
      <c r="I62" s="325" t="e">
        <f>IF(D102&gt;J61,"OJO, NOS PASAMOS TOPE CDTI","")</f>
        <v>#VALUE!</v>
      </c>
      <c r="J62" s="326"/>
    </row>
    <row r="63" spans="1:10" s="288" customFormat="1" ht="12" customHeight="1" x14ac:dyDescent="0.2">
      <c r="A63" s="212" t="s">
        <v>334</v>
      </c>
      <c r="B63" s="323">
        <v>0.25</v>
      </c>
      <c r="C63" s="323" t="str">
        <f>IF(OR($A$60="MICRO",$A$60="PEQUEÑA"),0.2,(IF($A$60="MEDIANA",0.1,IF($A$60="GRANDE",0,"Pon bien los datos de tamaño"))))</f>
        <v>Pon bien los datos de tamaño</v>
      </c>
      <c r="D63" s="324">
        <v>0</v>
      </c>
      <c r="E63" s="323">
        <f>IF($H$70="SI",0.15,0)</f>
        <v>0</v>
      </c>
      <c r="F63" s="323" t="e">
        <f>IF($H$77="SI",0.15,0)</f>
        <v>#REF!</v>
      </c>
      <c r="G63" s="323">
        <v>0.6</v>
      </c>
      <c r="H63" s="276" t="e">
        <f>MINA(B63+C63+D63+E63+F63,G63)</f>
        <v>#VALUE!</v>
      </c>
      <c r="J63" s="243"/>
    </row>
    <row r="64" spans="1:10" s="288" customFormat="1" ht="12" customHeight="1" x14ac:dyDescent="0.2">
      <c r="A64" s="212" t="s">
        <v>474</v>
      </c>
      <c r="B64" s="323">
        <v>0</v>
      </c>
      <c r="C64" s="323" t="str">
        <f>IF(OR($A$60="MICRO",$A$60="PEQUEÑA"),0.35,(IF($A$60="MEDIANA",0.25,IF($A$60="GRANDE",0,"Pon bien los datos de tamaño"))))</f>
        <v>Pon bien los datos de tamaño</v>
      </c>
      <c r="D64" s="324">
        <v>0</v>
      </c>
      <c r="E64" s="323">
        <f>IF($H$70="SI",0.15,0)</f>
        <v>0</v>
      </c>
      <c r="F64" s="323" t="e">
        <f>IF($H$77="SI",0.15,0)</f>
        <v>#REF!</v>
      </c>
      <c r="G64" s="323">
        <v>0.3</v>
      </c>
      <c r="H64" s="276" t="e">
        <f>MINA(B64+C64+D64+E64+F64,G64)</f>
        <v>#VALUE!</v>
      </c>
      <c r="J64" s="243"/>
    </row>
    <row r="65" spans="1:11" s="288" customFormat="1" ht="12" customHeight="1" x14ac:dyDescent="0.2">
      <c r="A65" s="327" t="s">
        <v>475</v>
      </c>
      <c r="B65" s="328"/>
      <c r="C65" s="328"/>
      <c r="D65" s="328"/>
      <c r="E65" s="328"/>
      <c r="F65" s="328"/>
      <c r="G65" s="328"/>
      <c r="H65" s="329" t="e">
        <f>J61</f>
        <v>#VALUE!</v>
      </c>
      <c r="I65" s="129"/>
      <c r="J65" s="243"/>
    </row>
    <row r="66" spans="1:11" s="298" customFormat="1" ht="12" customHeight="1" x14ac:dyDescent="0.2">
      <c r="A66" s="320" t="s">
        <v>476</v>
      </c>
      <c r="B66" s="330"/>
      <c r="C66" s="320" t="s">
        <v>477</v>
      </c>
      <c r="D66" s="321"/>
      <c r="E66" s="330"/>
      <c r="F66" s="321" t="s">
        <v>478</v>
      </c>
      <c r="G66" s="320" t="s">
        <v>479</v>
      </c>
      <c r="H66" s="331"/>
      <c r="I66" s="129"/>
      <c r="J66" s="129"/>
    </row>
    <row r="67" spans="1:11" s="288" customFormat="1" ht="12" customHeight="1" x14ac:dyDescent="0.2">
      <c r="A67" s="332" t="s">
        <v>480</v>
      </c>
      <c r="B67" s="333" t="s">
        <v>302</v>
      </c>
      <c r="C67" s="334" t="s">
        <v>302</v>
      </c>
      <c r="D67" s="335" t="s">
        <v>481</v>
      </c>
      <c r="E67" s="336" t="s">
        <v>357</v>
      </c>
      <c r="F67" s="337"/>
      <c r="G67" s="338" t="s">
        <v>482</v>
      </c>
      <c r="H67" s="339">
        <f>DATOS!B12</f>
        <v>0</v>
      </c>
      <c r="I67" s="129"/>
      <c r="J67" s="129"/>
    </row>
    <row r="68" spans="1:11" s="288" customFormat="1" ht="12" customHeight="1" x14ac:dyDescent="0.2">
      <c r="A68" s="338" t="s">
        <v>483</v>
      </c>
      <c r="B68" s="340" t="e">
        <f t="shared" ref="B68:B76" si="2">IF($B$67=$C$67,C68,IF($B$67=$D$67,D68,IF($B$67=$E$67,E68,"Elige bien la modalidad")))</f>
        <v>#REF!</v>
      </c>
      <c r="C68" s="341" t="e">
        <f>IF($G$37&lt;='[2]%'!$B$35,'[2]%'!C$35,IF($G$44&lt;='[2]%'!$B$36,'[2]%'!C$36,IF($G$44&lt;='[2]%'!$B$37,'[2]%'!C$37,IF($G$44&lt;='[2]%'!$B$38,'[2]%'!C$38,IF($G$44&lt;='[2]%'!$B$39,'[2]%'!C$39,IF($G$44&lt;='[2]%'!$B$40,'[2]%'!C$40,'[2]%'!$C$41))))))</f>
        <v>#REF!</v>
      </c>
      <c r="D68" s="342" t="e">
        <f>IF($G$37&lt;='[2]%'!$B$35,'[2]%'!D$35,IF($G$44&lt;='[2]%'!$B$36,'[2]%'!D$36,IF($G$44&lt;='[2]%'!$B$37,'[2]%'!D$37,IF($G$44&lt;='[2]%'!$B$38,'[2]%'!D$38,IF($G$44&lt;='[2]%'!$B$39,'[2]%'!D$39,IF($G$44&lt;='[2]%'!$B$40,'[2]%'!D$40,'[2]%'!$D$41))))))</f>
        <v>#REF!</v>
      </c>
      <c r="E68" s="340" t="e">
        <f>IF($G$37&lt;='[2]%'!$B$35,'[2]%'!E$35,IF($G$44&lt;='[2]%'!$B$36,'[2]%'!E$36,IF($G$44&lt;='[2]%'!$B$37,'[2]%'!E$37,IF($G$44&lt;='[2]%'!$B$38,'[2]%'!E$38,IF($G$44&lt;='[2]%'!$B$39,'[2]%'!E$39,IF($G$44&lt;='[2]%'!$B$40,'[2]%'!E$40,'[2]%'!$E$41))))))</f>
        <v>#REF!</v>
      </c>
      <c r="F68" s="337" t="e">
        <f>$G$37</f>
        <v>#REF!</v>
      </c>
      <c r="G68" s="343" t="s">
        <v>484</v>
      </c>
      <c r="H68" s="344">
        <f>DATOS!B13</f>
        <v>0</v>
      </c>
      <c r="I68" s="129"/>
      <c r="J68" s="129"/>
    </row>
    <row r="69" spans="1:11" s="288" customFormat="1" ht="12" customHeight="1" x14ac:dyDescent="0.2">
      <c r="A69" s="338" t="s">
        <v>562</v>
      </c>
      <c r="B69" s="340" t="e">
        <f t="shared" si="2"/>
        <v>#REF!</v>
      </c>
      <c r="C69" s="341" t="e">
        <f>IF($H$37&gt;='[2]%'!$B$28,'[2]%'!C$28,IF($H$37&gt;='[2]%'!$B$29,'[2]%'!C$29,IF($H$37&gt;='[2]%'!$B$30,'[2]%'!C$30,IF($H$37&gt;='[2]%'!$B$31,'[2]%'!C$31,IF($H$37&gt;='[2]%'!$B$32,'[2]%'!C$32,'[2]%'!C$33))))) + IF($H$78="SI",'[2]%'!C$17,0)</f>
        <v>#REF!</v>
      </c>
      <c r="D69" s="342" t="e">
        <f>IF($H$37&gt;='[2]%'!$B$28,'[2]%'!D$28,IF($H$37&gt;='[2]%'!$B$29,'[2]%'!D$29,IF($H$37&gt;='[2]%'!$B$30,'[2]%'!D$30,IF($H$37&gt;='[2]%'!$B$31,'[2]%'!D$31,IF($H$37&gt;='[2]%'!$B$32,'[2]%'!D$32,'[2]%'!D$33))))) + IF($H$78="SI",'[2]%'!D$17,0)</f>
        <v>#REF!</v>
      </c>
      <c r="E69" s="340" t="e">
        <f>IF($H$37&gt;='[2]%'!$B$28,'[2]%'!E$28,IF($H$37&gt;='[2]%'!$B$29,'[2]%'!E$29,IF($H$37&gt;='[2]%'!$B$30,'[2]%'!E$30,IF($H$37&gt;='[2]%'!$B$31,'[2]%'!E$31,IF($H$37&gt;='[2]%'!$B$32,'[2]%'!E$32,'[2]%'!E$33))))) + IF($H$78="SI",'[2]%'!E$17,0)</f>
        <v>#REF!</v>
      </c>
      <c r="F69" s="345" t="e">
        <f>H37</f>
        <v>#REF!</v>
      </c>
      <c r="G69" s="320" t="s">
        <v>485</v>
      </c>
      <c r="H69" s="331"/>
      <c r="I69" s="129"/>
      <c r="J69" s="129"/>
    </row>
    <row r="70" spans="1:11" s="288" customFormat="1" ht="12" customHeight="1" x14ac:dyDescent="0.2">
      <c r="A70" s="338" t="s">
        <v>486</v>
      </c>
      <c r="B70" s="340">
        <f t="shared" si="2"/>
        <v>0</v>
      </c>
      <c r="C70" s="341">
        <f>VLOOKUP($A$60,'SU EQ'!$I$2:$L$6,2)+IF(DATOS!B23="SI",'[2]%'!$C$10)</f>
        <v>0</v>
      </c>
      <c r="D70" s="342">
        <f>VLOOKUP($A$60,'SU EQ'!$I$2:$L$6,3)</f>
        <v>0</v>
      </c>
      <c r="E70" s="340">
        <f>VLOOKUP($A$60,'SU EQ'!$I$2:$L$6,4)</f>
        <v>0</v>
      </c>
      <c r="F70" s="342" t="str">
        <f>A60</f>
        <v>Pon bien los datos de tamaño</v>
      </c>
      <c r="G70" s="338" t="s">
        <v>487</v>
      </c>
      <c r="H70" s="339">
        <f>DATOS!$B$14</f>
        <v>0</v>
      </c>
      <c r="I70" s="129"/>
      <c r="J70" s="129"/>
    </row>
    <row r="71" spans="1:11" s="288" customFormat="1" ht="12" customHeight="1" x14ac:dyDescent="0.2">
      <c r="A71" s="338" t="s">
        <v>479</v>
      </c>
      <c r="B71" s="340">
        <f t="shared" si="2"/>
        <v>0</v>
      </c>
      <c r="C71" s="341">
        <f>IF($H$67="SI",'[2]%'!$C$3,IF($H$68="SI",'[2]%'!C$4,0))</f>
        <v>0</v>
      </c>
      <c r="D71" s="342">
        <f>IF($H$67="SI",'[2]%'!$D$3,IF($H$68="SI",'[2]%'!D$4,0))</f>
        <v>0</v>
      </c>
      <c r="E71" s="340">
        <f>IF($H$67="SI",'[2]%'!$E$3,IF($H$68="SI",'[2]%'!E$4,0))</f>
        <v>0</v>
      </c>
      <c r="F71" s="342"/>
      <c r="G71" s="338" t="s">
        <v>488</v>
      </c>
      <c r="H71" s="339">
        <f>DATOS!$B$15</f>
        <v>0</v>
      </c>
      <c r="I71" s="346"/>
      <c r="J71" s="129"/>
    </row>
    <row r="72" spans="1:11" s="288" customFormat="1" ht="12" customHeight="1" x14ac:dyDescent="0.2">
      <c r="A72" s="338" t="s">
        <v>489</v>
      </c>
      <c r="B72" s="340">
        <f t="shared" si="2"/>
        <v>0</v>
      </c>
      <c r="C72" s="347">
        <f>IF(OR($I$1="PAMPLONA",$I$1="Pamplona"),'[2]%'!C$13,'[2]%'!C$12)</f>
        <v>0</v>
      </c>
      <c r="D72" s="348">
        <f>IF(OR($I$1="PAMPLONA",$I$1="Pamplona"),'[2]%'!D$13,'[2]%'!D$12)</f>
        <v>0</v>
      </c>
      <c r="E72" s="349">
        <f>IF(OR($I$1="PAMPLONA",$I$1="Pamplona"),'[2]%'!E$13,'[2]%'!E$12)</f>
        <v>0</v>
      </c>
      <c r="F72" s="350" t="str">
        <f>IF(OR($I$1="PAMPLONA",$I$1="Pamplona"),"NO","SI")</f>
        <v>SI</v>
      </c>
      <c r="G72" s="338" t="s">
        <v>490</v>
      </c>
      <c r="H72" s="339">
        <f>DATOS!$B$16</f>
        <v>0</v>
      </c>
      <c r="I72" s="346"/>
      <c r="J72" s="129"/>
    </row>
    <row r="73" spans="1:11" s="298" customFormat="1" ht="12" customHeight="1" x14ac:dyDescent="0.2">
      <c r="A73" s="338" t="s">
        <v>491</v>
      </c>
      <c r="B73" s="340" t="e">
        <f t="shared" si="2"/>
        <v>#REF!</v>
      </c>
      <c r="C73" s="347" t="e">
        <f>IF($H$33&gt;='[2]%'!$B$19,'[2]%'!C$19,IF($H$33&gt;='[2]%'!$B$20,'[2]%'!C$20,IF($H$33&gt;='[2]%'!$B$21,'[2]%'!C$21,IF($H$33&gt;='[2]%'!$B$22,'[2]%'!C$22,'[2]%'!C$23))))</f>
        <v>#REF!</v>
      </c>
      <c r="D73" s="348" t="e">
        <f>IF($H$33&gt;='[2]%'!$B$19,'[2]%'!D$19,IF($H$33&gt;='[2]%'!$B$20,'[2]%'!D$20,IF($H$33&gt;='[2]%'!$B$21,'[2]%'!D$21,IF($H$33&gt;='[2]%'!$B$22,'[2]%'!D$22,'[2]%'!D$23))))</f>
        <v>#REF!</v>
      </c>
      <c r="E73" s="349" t="e">
        <f>IF($H$33&gt;='[2]%'!$B$19,'[2]%'!E$19,IF($H$33&gt;='[2]%'!$B$20,'[2]%'!E$20,IF($H$33&gt;='[2]%'!$B$21,'[2]%'!E$21,IF($H$33&gt;='[2]%'!$B$22,'[2]%'!E$22,'[2]%'!E$23))))</f>
        <v>#REF!</v>
      </c>
      <c r="F73" s="351" t="e">
        <f>H33</f>
        <v>#REF!</v>
      </c>
      <c r="G73" s="338" t="s">
        <v>8</v>
      </c>
      <c r="H73" s="339">
        <f>DATOS!$B$17</f>
        <v>0</v>
      </c>
      <c r="I73" s="129"/>
      <c r="J73" s="129"/>
    </row>
    <row r="74" spans="1:11" s="298" customFormat="1" ht="12" customHeight="1" x14ac:dyDescent="0.2">
      <c r="A74" s="338" t="s">
        <v>492</v>
      </c>
      <c r="B74" s="340">
        <f t="shared" si="2"/>
        <v>0</v>
      </c>
      <c r="C74" s="352">
        <f>IF($H$70="SI",'[2]%'!C$15,0)+IF($H$71="SI",'[2]%'!C$42,0)+IF($H$73="SI",'[2]%'!C$16,0)+IF($H$74="SI",'[2]%'!C$45,0)+IF($H$75="SI",'[2]%'!C$46,0)+IF($H$72="SI",IF(A60="PEQUEÑA",'[2]%'!C$44,IF(A60="MEDIANA",'[2]%'!D$44,IF(A60="GRANDE",'[2]%'!E$44,0))))</f>
        <v>0</v>
      </c>
      <c r="D74" s="353">
        <f>IF($H$70="SI",'[2]%'!D$15,0)+IF($H$74="SI",'[2]%'!D$16,0)+IF($H$75="SI",'[2]%'!D$17,0)</f>
        <v>0</v>
      </c>
      <c r="E74" s="354">
        <f>IF($H$70="SI",'[2]%'!E$15,0)+IF($H$74="SI",'[2]%'!E$16,0)+IF($H$75="SI",'[2]%'!E$17,0)</f>
        <v>0</v>
      </c>
      <c r="F74" s="342"/>
      <c r="G74" s="338" t="s">
        <v>493</v>
      </c>
      <c r="H74" s="339">
        <f>DATOS!$B$18</f>
        <v>0</v>
      </c>
      <c r="I74" s="129"/>
      <c r="J74" s="129"/>
    </row>
    <row r="75" spans="1:11" s="288" customFormat="1" ht="12" customHeight="1" x14ac:dyDescent="0.2">
      <c r="A75" s="320" t="s">
        <v>494</v>
      </c>
      <c r="B75" s="355" t="e">
        <f t="shared" si="2"/>
        <v>#REF!</v>
      </c>
      <c r="C75" s="356" t="e">
        <f>SUM(C67:C74)</f>
        <v>#REF!</v>
      </c>
      <c r="D75" s="356" t="e">
        <f>SUM(D67:D74)</f>
        <v>#REF!</v>
      </c>
      <c r="E75" s="357" t="e">
        <f>SUM(E67:E74)</f>
        <v>#REF!</v>
      </c>
      <c r="F75" s="358" t="s">
        <v>368</v>
      </c>
      <c r="G75" s="343" t="s">
        <v>495</v>
      </c>
      <c r="H75" s="344">
        <f>DATOS!$B$19</f>
        <v>0</v>
      </c>
      <c r="I75" s="346"/>
      <c r="J75" s="129"/>
    </row>
    <row r="76" spans="1:11" s="298" customFormat="1" ht="12" customHeight="1" x14ac:dyDescent="0.2">
      <c r="A76" s="332" t="s">
        <v>496</v>
      </c>
      <c r="B76" s="359">
        <f t="shared" si="2"/>
        <v>0</v>
      </c>
      <c r="C76" s="342">
        <f>VLOOKUP($A$60,'SU EQ'!$M$2:$P$6,2)</f>
        <v>0</v>
      </c>
      <c r="D76" s="342">
        <f>VLOOKUP($A$60,'SU EQ'!$M$2:$P$6,2)</f>
        <v>0</v>
      </c>
      <c r="E76" s="342">
        <f>VLOOKUP($A$60,'SU EQ'!$M$2:$P$6,2)</f>
        <v>0</v>
      </c>
      <c r="F76" s="360" t="str">
        <f>IF(DATOS!$C6="","",DATOS!$C6)</f>
        <v/>
      </c>
      <c r="G76" s="332" t="s">
        <v>497</v>
      </c>
      <c r="H76" s="276"/>
      <c r="I76" s="346"/>
      <c r="J76" s="129"/>
      <c r="K76" s="129"/>
    </row>
    <row r="77" spans="1:11" s="298" customFormat="1" ht="12" customHeight="1" x14ac:dyDescent="0.2">
      <c r="A77" s="327" t="s">
        <v>498</v>
      </c>
      <c r="B77" s="361" t="e">
        <f>B75+B76</f>
        <v>#REF!</v>
      </c>
      <c r="C77" s="362" t="e">
        <f>C75+C76</f>
        <v>#REF!</v>
      </c>
      <c r="D77" s="362" t="e">
        <f>D75+D76</f>
        <v>#REF!</v>
      </c>
      <c r="E77" s="363" t="e">
        <f>E75+E76</f>
        <v>#REF!</v>
      </c>
      <c r="F77" s="360" t="str">
        <f>IF(DATOS!$C7="","",DATOS!$C7)</f>
        <v/>
      </c>
      <c r="G77" s="364">
        <v>1</v>
      </c>
      <c r="H77" s="365" t="e">
        <f>IF(F73&gt;=G77,"SI","NO")</f>
        <v>#REF!</v>
      </c>
      <c r="I77" s="346"/>
      <c r="J77" s="129"/>
      <c r="K77" s="129"/>
    </row>
    <row r="78" spans="1:11" s="298" customFormat="1" ht="12" customHeight="1" x14ac:dyDescent="0.2">
      <c r="A78" s="320" t="s">
        <v>499</v>
      </c>
      <c r="B78" s="366" t="e">
        <f>IF($B$67=$C$67,C78,IF($B$67=$D$67,D78,IF($B$67=$E$67,E78,"Elige bien la modalidad")))</f>
        <v>#REF!</v>
      </c>
      <c r="C78" s="367" t="e">
        <f>C75</f>
        <v>#REF!</v>
      </c>
      <c r="D78" s="368" t="e">
        <f>D75</f>
        <v>#REF!</v>
      </c>
      <c r="E78" s="369" t="e">
        <f>E75</f>
        <v>#REF!</v>
      </c>
      <c r="F78" s="360" t="str">
        <f>IF(DATOS!$C8="","",DATOS!$C8)</f>
        <v/>
      </c>
      <c r="G78" s="370" t="s">
        <v>500</v>
      </c>
      <c r="H78" s="344">
        <f>DATOS!$B$20</f>
        <v>0</v>
      </c>
      <c r="I78" s="346"/>
      <c r="J78" s="129"/>
    </row>
    <row r="79" spans="1:11" s="298" customFormat="1" ht="12" customHeight="1" x14ac:dyDescent="0.25">
      <c r="A79" s="332" t="s">
        <v>501</v>
      </c>
      <c r="B79" s="371">
        <f>IF($B$67=$C$67,C79,IF($B$67=$D$67,D79,IF($B$67=$E$67,E79,"Elige bien la modalidad")))</f>
        <v>0</v>
      </c>
      <c r="C79" s="372">
        <v>0</v>
      </c>
      <c r="D79" s="373">
        <f>'SU EQ'!C17</f>
        <v>0</v>
      </c>
      <c r="E79" s="374">
        <f>'SU EQ'!D17</f>
        <v>0</v>
      </c>
      <c r="F79" s="375" t="str">
        <f>IF(DATOS!$C9="","",DATOS!$C9)</f>
        <v/>
      </c>
      <c r="G79" s="376"/>
      <c r="H79"/>
      <c r="I79" s="346"/>
      <c r="J79" s="129"/>
    </row>
    <row r="80" spans="1:11" s="298" customFormat="1" ht="12" customHeight="1" x14ac:dyDescent="0.2">
      <c r="A80" s="327" t="s">
        <v>502</v>
      </c>
      <c r="B80" s="377" t="e">
        <f>IF($B$67=$C$67,C80,IF($B$67=$D$67,D80,IF($B$67=$E$67,E80,"Elige bien la modalidad")))</f>
        <v>#REF!</v>
      </c>
      <c r="C80" s="378" t="e">
        <f>SUM(C78:C79)</f>
        <v>#REF!</v>
      </c>
      <c r="D80" s="379" t="e">
        <f>SUM(D78:D79)</f>
        <v>#REF!</v>
      </c>
      <c r="E80" s="380" t="e">
        <f>SUM(E78:E79)</f>
        <v>#REF!</v>
      </c>
      <c r="F80" s="332"/>
      <c r="G80" s="212"/>
      <c r="H80" s="346"/>
      <c r="I80" s="346"/>
      <c r="J80" s="129"/>
      <c r="K80" s="129"/>
    </row>
    <row r="81" spans="1:11" s="298" customFormat="1" ht="12" customHeight="1" x14ac:dyDescent="0.2">
      <c r="A81" s="320" t="s">
        <v>503</v>
      </c>
      <c r="B81" s="359" t="e">
        <f>IF($B$67=$C$67,C81,IF($B$67=$D$67,D81,IF($B$67=$E$67,E81,"Elige bien la modalidad")))</f>
        <v>#VALUE!</v>
      </c>
      <c r="C81" s="381" t="e">
        <f>IF(ROUNDDOWN(MIN(C$75,$H$65-$D$90-$D$94,'[2]%'!$G$3-$B$90-$B$94),2)&gt;0,ROUNDDOWN(MIN(C$75,$H$65-$D$90-$D$94,'[2]%'!$G$3-$B$90-$B$94),2),0)</f>
        <v>#VALUE!</v>
      </c>
      <c r="D81" s="381" t="e">
        <f>IF(ROUNDDOWN(MIN(D$75,$H$65-$D$90-$D$94,'[2]%'!$G$3-$B$90-$B$94),2)&gt;0,ROUNDDOWN(MIN(D$75,$H$65-$D$90-$D$94,'[2]%'!$G$3-$B$90-$B$94),2),0)</f>
        <v>#VALUE!</v>
      </c>
      <c r="E81" s="357" t="e">
        <f>IF(ROUNDDOWN(MIN(E$75,$H$65-$D$90-$D$94,'[2]%'!$G$3-$B$90-$B$94),2)&gt;0,ROUNDDOWN(MIN(E$75,$H$65-$D$90-$D$94,'[2]%'!$G$3-$B$90-$B$94),2),0)</f>
        <v>#VALUE!</v>
      </c>
      <c r="F81" s="338"/>
      <c r="G81" s="346"/>
      <c r="H81" s="382"/>
      <c r="I81" s="346"/>
      <c r="J81" s="129"/>
      <c r="K81" s="129"/>
    </row>
    <row r="82" spans="1:11" s="298" customFormat="1" ht="12" customHeight="1" x14ac:dyDescent="0.2">
      <c r="A82" s="332" t="s">
        <v>504</v>
      </c>
      <c r="B82" s="359" t="e">
        <f>IF($B$67=$C$67,C82,IF($B$67=$D$67,D82,IF($B$67=$E$67,E82,"Elige bien la modalidad")))</f>
        <v>#VALUE!</v>
      </c>
      <c r="C82" s="381" t="e">
        <f>MAX(ROUNDDOWN(MIN(C$76,'[2]%'!$G$3-C$81-$B$90-$B$94,$H$65-C$81-$D$90-$D$94),2),0)</f>
        <v>#VALUE!</v>
      </c>
      <c r="D82" s="381" t="e">
        <f>MAX(IF(ROUNDDOWN(MIN(D$76,'[2]%'!$G$3-D$81-$B$90-$B$94,($H$65-D$81-$D$90-$D$94)/'SU EQ'!$C$16),2)&gt;MAXA('[2]%'!$G$4,'[2]%'!$H$4/$G$37),ROUNDDOWN(MIN(D$76,'[2]%'!$G$3-D$81-$B$90-$B$94,($H$65-D$81-$D$90-$D$94)/'SU EQ'!$C$16),2),IF(OR($A$60="MICRO",$A$60="PEQUEÑA"),ROUNDDOWN(MIN(D$76,'[2]%'!$G$3-D$81-$B$90-$B$94,($H$65-D$81-$D$90-$D$94)/'SU EQ'!$C$16),2),0)),0)</f>
        <v>#VALUE!</v>
      </c>
      <c r="E82" s="381" t="e">
        <f>MAX(IF(ROUNDDOWN(MIN(E$76,'[2]%'!$G$3-E$81-$B$90-$B$94,($H$65-E$81-$D$90-$D$94)/'SU EQ'!$C$16),2)&gt;MAXA('[2]%'!$G$4,'[2]%'!$H$4/$G$37),ROUNDDOWN(MIN(E$76,'[2]%'!$G$3-E$81-$B$90-$B$94,($H$65-E$81-$D$90-$D$94)/'SU EQ'!$C$16),2),IF(OR($A$60="MICRO",$A$60="PEQUEÑA"),ROUNDDOWN(MIN(E$76,'[2]%'!$G$3-E$81-$B$90-$B$94,($H$65-E$81-$D$90-$D$94)/'SU EQ'!$C$16),2),0)),0)</f>
        <v>#VALUE!</v>
      </c>
      <c r="F82" s="343"/>
      <c r="G82" s="208"/>
      <c r="H82" s="382"/>
      <c r="I82" s="346"/>
      <c r="J82" s="129"/>
      <c r="K82" s="129"/>
    </row>
    <row r="83" spans="1:11" s="298" customFormat="1" ht="12" customHeight="1" x14ac:dyDescent="0.2">
      <c r="A83" s="320" t="s">
        <v>505</v>
      </c>
      <c r="B83" s="355" t="e">
        <f>SUM(B81:B82)</f>
        <v>#VALUE!</v>
      </c>
      <c r="C83" s="383" t="e">
        <f>SUM(C81:C82)</f>
        <v>#VALUE!</v>
      </c>
      <c r="D83" s="384" t="e">
        <f>SUM(D81:D82)</f>
        <v>#VALUE!</v>
      </c>
      <c r="E83" s="355" t="e">
        <f>SUM(E81:E82)</f>
        <v>#VALUE!</v>
      </c>
      <c r="F83" s="320" t="s">
        <v>506</v>
      </c>
      <c r="G83" s="346"/>
      <c r="H83" s="346"/>
      <c r="I83" s="346"/>
      <c r="J83" s="129"/>
      <c r="K83" s="129"/>
    </row>
    <row r="84" spans="1:11" s="298" customFormat="1" ht="12" customHeight="1" x14ac:dyDescent="0.2">
      <c r="A84" s="327" t="s">
        <v>507</v>
      </c>
      <c r="B84" s="377" t="e">
        <f>IF($B$67=$C$67,C84,IF($B$67=$D$67,D84,IF($B$67=$E$67,E84,"Elige bien la modalidad")))</f>
        <v>#VALUE!</v>
      </c>
      <c r="C84" s="385" t="e">
        <f>C81</f>
        <v>#VALUE!</v>
      </c>
      <c r="D84" s="491" t="e">
        <f>D$81+'SU EQ'!$E17</f>
        <v>#VALUE!</v>
      </c>
      <c r="E84" s="492" t="e">
        <f>E$81+'SU EQ'!F$17</f>
        <v>#VALUE!</v>
      </c>
      <c r="F84" s="338" t="s">
        <v>332</v>
      </c>
      <c r="G84" s="346"/>
      <c r="H84" s="346"/>
      <c r="I84" s="346"/>
      <c r="J84" s="129"/>
      <c r="K84" s="129"/>
    </row>
    <row r="85" spans="1:11" s="298" customFormat="1" ht="12" customHeight="1" x14ac:dyDescent="0.2">
      <c r="A85" s="370" t="s">
        <v>508</v>
      </c>
      <c r="B85" s="386" t="str">
        <f>IF($B$67=$C$67,"",IF($B$67=$D$67,D85,IF($B$67=$E$67,E85,"Elige bien la modalidad")))</f>
        <v/>
      </c>
      <c r="C85" s="387"/>
      <c r="D85" s="388" t="e">
        <f>IF($D$82*$G$37&gt;'[2]%'!$H$4,"P. BANCARIO",IF($D$82*$G$37&gt;0,"P. DEL GOBIERNO",""))</f>
        <v>#VALUE!</v>
      </c>
      <c r="E85" s="388" t="e">
        <f>IF($D$82*$G$37&gt;'[2]%'!$H$4,"P. BANCARIO",IF($D$82*$G$37&gt;0,"P. DEL GOBIERNO",""))</f>
        <v>#VALUE!</v>
      </c>
      <c r="F85" s="343" t="s">
        <v>509</v>
      </c>
      <c r="G85" s="266"/>
      <c r="H85" s="382"/>
      <c r="K85" s="129"/>
    </row>
    <row r="86" spans="1:11" s="298" customFormat="1" ht="12" customHeight="1" x14ac:dyDescent="0.2">
      <c r="A86" s="320" t="s">
        <v>510</v>
      </c>
      <c r="B86" s="389" t="s">
        <v>263</v>
      </c>
      <c r="C86" s="390" t="s">
        <v>511</v>
      </c>
      <c r="D86" s="391" t="s">
        <v>512</v>
      </c>
      <c r="E86" s="392"/>
      <c r="F86" s="393" t="s">
        <v>297</v>
      </c>
      <c r="G86" s="330"/>
      <c r="H86" s="382"/>
      <c r="K86" s="129"/>
    </row>
    <row r="87" spans="1:11" s="298" customFormat="1" ht="12" customHeight="1" x14ac:dyDescent="0.2">
      <c r="A87" s="394" t="s">
        <v>332</v>
      </c>
      <c r="B87" s="395" t="e">
        <f>C87/$G$37</f>
        <v>#REF!</v>
      </c>
      <c r="C87" s="396" t="e">
        <f>IF(DATOS!B33="","Rellena DATOS",DATOS!B33)</f>
        <v>#REF!</v>
      </c>
      <c r="D87" s="395" t="e">
        <f>C87/F87</f>
        <v>#REF!</v>
      </c>
      <c r="E87" s="397" t="e">
        <f>C87</f>
        <v>#REF!</v>
      </c>
      <c r="F87" s="292" t="e">
        <f>IF(DATOS!B26="","",DATOS!B34)</f>
        <v>#REF!</v>
      </c>
      <c r="G87" s="398">
        <f>DATOS!$B$21</f>
        <v>0</v>
      </c>
      <c r="H87" s="382"/>
      <c r="K87" s="129"/>
    </row>
    <row r="88" spans="1:11" s="298" customFormat="1" ht="12" customHeight="1" x14ac:dyDescent="0.2">
      <c r="A88" s="394" t="s">
        <v>509</v>
      </c>
      <c r="B88" s="395" t="e">
        <f>C88/$G$37</f>
        <v>#REF!</v>
      </c>
      <c r="C88" s="396">
        <f>IF(DATOS!B25="","Rellena DATOS",DATOS!B25)</f>
        <v>0</v>
      </c>
      <c r="D88" s="395" t="e">
        <f>B88</f>
        <v>#REF!</v>
      </c>
      <c r="E88" s="397">
        <f>C88</f>
        <v>0</v>
      </c>
      <c r="F88" s="292" t="e">
        <f>IF(DATOS!B34="","",DATOS!B26)</f>
        <v>#REF!</v>
      </c>
      <c r="G88" s="399">
        <f>DATOS!$B$22</f>
        <v>0</v>
      </c>
      <c r="H88" s="382"/>
      <c r="K88" s="129"/>
    </row>
    <row r="89" spans="1:11" s="298" customFormat="1" ht="12" customHeight="1" x14ac:dyDescent="0.2">
      <c r="A89" s="338" t="s">
        <v>513</v>
      </c>
      <c r="B89" s="395" t="e">
        <f>C89/G37</f>
        <v>#REF!</v>
      </c>
      <c r="C89" s="396">
        <f>IF(DATOS!B29="","Rellena DATOS",DATOS!B29)</f>
        <v>0</v>
      </c>
      <c r="D89" s="395" t="e">
        <f>B89</f>
        <v>#REF!</v>
      </c>
      <c r="E89" s="397">
        <f>C89</f>
        <v>0</v>
      </c>
      <c r="F89" s="292"/>
      <c r="G89" s="330" t="s">
        <v>514</v>
      </c>
      <c r="H89" s="382"/>
      <c r="K89" s="129"/>
    </row>
    <row r="90" spans="1:11" s="298" customFormat="1" ht="12" customHeight="1" x14ac:dyDescent="0.2">
      <c r="A90" s="400" t="s">
        <v>282</v>
      </c>
      <c r="B90" s="401" t="e">
        <f>SUM(B87:B89)</f>
        <v>#REF!</v>
      </c>
      <c r="C90" s="402" t="e">
        <f>SUM(C87:C89)</f>
        <v>#REF!</v>
      </c>
      <c r="D90" s="401" t="e">
        <f>SUM(D87:D89)</f>
        <v>#REF!</v>
      </c>
      <c r="E90" s="403" t="e">
        <f>SUM(E87:E89)</f>
        <v>#REF!</v>
      </c>
      <c r="F90" s="404"/>
      <c r="G90" s="261" t="str">
        <f>IF(DATOS!$B$37="","",DATOS!$B$37)</f>
        <v/>
      </c>
      <c r="H90" s="382"/>
    </row>
    <row r="91" spans="1:11" s="298" customFormat="1" ht="12" customHeight="1" x14ac:dyDescent="0.2">
      <c r="A91" s="405" t="s">
        <v>515</v>
      </c>
      <c r="B91" s="389" t="s">
        <v>263</v>
      </c>
      <c r="C91" s="406" t="s">
        <v>511</v>
      </c>
      <c r="D91" s="407" t="s">
        <v>512</v>
      </c>
      <c r="E91" s="408"/>
      <c r="F91" s="393" t="s">
        <v>297</v>
      </c>
      <c r="G91" s="261" t="str">
        <f>IF(DATOS!$B$27="","",DATOS!$B$27)</f>
        <v/>
      </c>
      <c r="H91" s="382"/>
    </row>
    <row r="92" spans="1:11" s="298" customFormat="1" ht="12" customHeight="1" x14ac:dyDescent="0.2">
      <c r="A92" s="394" t="s">
        <v>332</v>
      </c>
      <c r="B92" s="395" t="e">
        <f>C92/G37</f>
        <v>#REF!</v>
      </c>
      <c r="C92" s="396" t="e">
        <f>IF(DATOS!B32="","Rellena DATOS",IF(DATOS!B34&gt;G37,G37*DATOS!B31,DATOS!B32))</f>
        <v>#REF!</v>
      </c>
      <c r="D92" s="395" t="e">
        <f>'SU EQ'!G17*G31/F92</f>
        <v>#REF!</v>
      </c>
      <c r="E92" s="397" t="e">
        <f>D92*$G$37</f>
        <v>#REF!</v>
      </c>
      <c r="F92" s="292" t="e">
        <f>IF(DATOS!B34="","Rellena datos",DATOS!B34)</f>
        <v>#REF!</v>
      </c>
      <c r="G92" s="261"/>
      <c r="H92" s="382"/>
    </row>
    <row r="93" spans="1:11" s="298" customFormat="1" ht="12" customHeight="1" x14ac:dyDescent="0.2">
      <c r="A93" s="394" t="s">
        <v>509</v>
      </c>
      <c r="B93" s="395" t="e">
        <f>C93/G37</f>
        <v>#REF!</v>
      </c>
      <c r="C93" s="396" t="e">
        <f>IF(DATOS!B38="","Rellena DATOS",IF(DATOS!B39&gt;G37,DATOS!B38*G37/DATOS!B39,DATOS!B38))</f>
        <v>#REF!</v>
      </c>
      <c r="D93" s="395" t="e">
        <f>'SU EQ'!H17</f>
        <v>#REF!</v>
      </c>
      <c r="E93" s="397" t="e">
        <f>D93*$G$37</f>
        <v>#REF!</v>
      </c>
      <c r="F93" s="292">
        <f>IF(DATOS!B39="","Rellena datos",DATOS!B39)</f>
        <v>0</v>
      </c>
      <c r="G93" s="409"/>
      <c r="H93" s="382"/>
      <c r="I93" s="288"/>
      <c r="J93" s="288"/>
    </row>
    <row r="94" spans="1:11" s="298" customFormat="1" ht="12" customHeight="1" x14ac:dyDescent="0.2">
      <c r="A94" s="400" t="s">
        <v>282</v>
      </c>
      <c r="B94" s="410" t="e">
        <f>SUM(B92:B93)</f>
        <v>#REF!</v>
      </c>
      <c r="C94" s="301" t="e">
        <f>SUM(C92:C93)</f>
        <v>#REF!</v>
      </c>
      <c r="D94" s="410" t="e">
        <f>SUM(D92:D93)</f>
        <v>#REF!</v>
      </c>
      <c r="E94" s="411" t="e">
        <f>SUM(E92:E93)</f>
        <v>#REF!</v>
      </c>
      <c r="F94" s="404"/>
      <c r="G94" s="412" t="s">
        <v>514</v>
      </c>
      <c r="H94" s="382"/>
      <c r="I94" s="288"/>
      <c r="J94" s="288"/>
    </row>
    <row r="95" spans="1:11" s="298" customFormat="1" ht="12" customHeight="1" x14ac:dyDescent="0.2">
      <c r="A95" s="405" t="s">
        <v>516</v>
      </c>
      <c r="B95" s="413" t="s">
        <v>263</v>
      </c>
      <c r="C95" s="406" t="s">
        <v>511</v>
      </c>
      <c r="D95" s="407" t="s">
        <v>512</v>
      </c>
      <c r="E95" s="408"/>
      <c r="F95" s="414"/>
      <c r="G95" s="261" t="str">
        <f>IF(DATOS!$B$37="","",DATOS!$B$37)</f>
        <v/>
      </c>
      <c r="H95" s="382"/>
      <c r="I95" s="288"/>
      <c r="J95" s="288"/>
    </row>
    <row r="96" spans="1:11" s="298" customFormat="1" ht="12.75" customHeight="1" x14ac:dyDescent="0.2">
      <c r="A96" s="332" t="s">
        <v>517</v>
      </c>
      <c r="B96" s="415" t="e">
        <f>B81</f>
        <v>#VALUE!</v>
      </c>
      <c r="C96" s="193" t="e">
        <f>B96*$G$37</f>
        <v>#VALUE!</v>
      </c>
      <c r="D96" s="415" t="e">
        <f>B96</f>
        <v>#VALUE!</v>
      </c>
      <c r="E96" s="416" t="e">
        <f>C96</f>
        <v>#VALUE!</v>
      </c>
      <c r="F96" s="417"/>
      <c r="G96" s="261" t="str">
        <f>IF(DATOS!$B$42="","",DATOS!$B$42)</f>
        <v/>
      </c>
      <c r="H96" s="382"/>
      <c r="I96" s="288"/>
      <c r="J96" s="288"/>
    </row>
    <row r="97" spans="1:10" s="298" customFormat="1" ht="11.25" customHeight="1" x14ac:dyDescent="0.2">
      <c r="A97" s="418" t="s">
        <v>518</v>
      </c>
      <c r="B97" s="415" t="e">
        <f>B82</f>
        <v>#VALUE!</v>
      </c>
      <c r="C97" s="193" t="e">
        <f>B97*$G$37</f>
        <v>#VALUE!</v>
      </c>
      <c r="D97" s="193" t="e">
        <f>C97*$G$37</f>
        <v>#VALUE!</v>
      </c>
      <c r="E97" s="416" t="e">
        <f>D97*$G$37</f>
        <v>#VALUE!</v>
      </c>
      <c r="F97" s="419"/>
      <c r="G97" s="268"/>
      <c r="H97" s="129"/>
      <c r="I97" s="288"/>
      <c r="J97" s="288"/>
    </row>
    <row r="98" spans="1:10" s="288" customFormat="1" ht="11.25" customHeight="1" x14ac:dyDescent="0.2">
      <c r="A98" s="327" t="s">
        <v>519</v>
      </c>
      <c r="B98" s="410" t="e">
        <f>B96+B97</f>
        <v>#VALUE!</v>
      </c>
      <c r="C98" s="301" t="e">
        <f>C96+C97</f>
        <v>#VALUE!</v>
      </c>
      <c r="D98" s="410" t="e">
        <f>D96+D97</f>
        <v>#VALUE!</v>
      </c>
      <c r="E98" s="411" t="e">
        <f>E96+E97</f>
        <v>#VALUE!</v>
      </c>
      <c r="F98" s="126"/>
      <c r="G98" s="260"/>
      <c r="H98" s="420"/>
      <c r="I98" s="298"/>
      <c r="J98" s="298"/>
    </row>
    <row r="99" spans="1:10" s="288" customFormat="1" ht="11.25" customHeight="1" x14ac:dyDescent="0.2">
      <c r="A99" s="405" t="s">
        <v>520</v>
      </c>
      <c r="B99" s="413" t="s">
        <v>263</v>
      </c>
      <c r="C99" s="406" t="s">
        <v>511</v>
      </c>
      <c r="D99" s="407" t="s">
        <v>512</v>
      </c>
      <c r="E99" s="408"/>
      <c r="F99" s="382"/>
      <c r="G99" s="421"/>
      <c r="H99" s="420"/>
    </row>
    <row r="100" spans="1:10" s="288" customFormat="1" ht="11.25" customHeight="1" x14ac:dyDescent="0.2">
      <c r="A100" s="338" t="s">
        <v>521</v>
      </c>
      <c r="B100" s="422" t="e">
        <f>C100/$G$37</f>
        <v>#REF!</v>
      </c>
      <c r="C100" s="207" t="e">
        <f>C90+C96</f>
        <v>#REF!</v>
      </c>
      <c r="D100" s="422" t="e">
        <f>D96+D90</f>
        <v>#VALUE!</v>
      </c>
      <c r="E100" s="397" t="e">
        <f>C100</f>
        <v>#REF!</v>
      </c>
      <c r="F100" s="382"/>
      <c r="G100" s="260"/>
      <c r="H100" s="420"/>
      <c r="I100" s="127"/>
      <c r="J100" s="127"/>
    </row>
    <row r="101" spans="1:10" s="288" customFormat="1" ht="11.25" customHeight="1" x14ac:dyDescent="0.2">
      <c r="A101" s="338" t="s">
        <v>522</v>
      </c>
      <c r="B101" s="422" t="e">
        <f>C101/$G$37</f>
        <v>#REF!</v>
      </c>
      <c r="C101" s="207" t="e">
        <f>C94+C97</f>
        <v>#REF!</v>
      </c>
      <c r="D101" s="422" t="e">
        <f>E101/G37</f>
        <v>#REF!</v>
      </c>
      <c r="E101" s="397" t="e">
        <f>E94+E97</f>
        <v>#REF!</v>
      </c>
      <c r="F101" s="382"/>
      <c r="G101" s="420"/>
      <c r="H101" s="420"/>
      <c r="I101" s="242"/>
      <c r="J101" s="242"/>
    </row>
    <row r="102" spans="1:10" s="288" customFormat="1" ht="11.25" customHeight="1" x14ac:dyDescent="0.2">
      <c r="A102" s="338" t="s">
        <v>520</v>
      </c>
      <c r="B102" s="422" t="e">
        <f>B100+B101</f>
        <v>#REF!</v>
      </c>
      <c r="C102" s="423" t="e">
        <f>C100+C101</f>
        <v>#REF!</v>
      </c>
      <c r="D102" s="424" t="e">
        <f>D100+D101</f>
        <v>#VALUE!</v>
      </c>
      <c r="E102" s="425" t="e">
        <f>E100+E101</f>
        <v>#REF!</v>
      </c>
      <c r="F102" s="382"/>
      <c r="G102" s="382"/>
      <c r="H102" s="242"/>
      <c r="I102" s="243"/>
      <c r="J102" s="243"/>
    </row>
    <row r="103" spans="1:10" s="288" customFormat="1" ht="11.25" customHeight="1" x14ac:dyDescent="0.2">
      <c r="A103" s="320" t="s">
        <v>523</v>
      </c>
      <c r="B103" s="426">
        <f>DATOS!B47</f>
        <v>0</v>
      </c>
      <c r="C103" s="427" t="s">
        <v>524</v>
      </c>
      <c r="D103" s="428" t="s">
        <v>525</v>
      </c>
      <c r="E103" s="429" t="s">
        <v>322</v>
      </c>
      <c r="F103" s="205"/>
      <c r="G103" s="382"/>
      <c r="H103" s="242"/>
      <c r="I103" s="242"/>
      <c r="J103" s="242"/>
    </row>
    <row r="104" spans="1:10" s="127" customFormat="1" x14ac:dyDescent="0.2">
      <c r="A104" s="332" t="s">
        <v>526</v>
      </c>
      <c r="B104" s="207" t="e">
        <f>DATOS!B44</f>
        <v>#REF!</v>
      </c>
      <c r="C104" s="323" t="e">
        <f>B104/E59</f>
        <v>#REF!</v>
      </c>
      <c r="D104" s="430"/>
      <c r="E104" s="431" t="e">
        <f>IF(B104&lt;0,"MALA","BUENA")</f>
        <v>#REF!</v>
      </c>
      <c r="F104" s="346"/>
      <c r="G104" s="382"/>
      <c r="H104" s="242"/>
      <c r="I104" s="243"/>
      <c r="J104" s="243"/>
    </row>
    <row r="105" spans="1:10" s="242" customFormat="1" x14ac:dyDescent="0.2">
      <c r="A105" s="332" t="s">
        <v>527</v>
      </c>
      <c r="B105" s="207" t="e">
        <f>DATOS!B45</f>
        <v>#REF!</v>
      </c>
      <c r="C105" s="323" t="e">
        <f>B105/$E$59</f>
        <v>#REF!</v>
      </c>
      <c r="D105" s="430"/>
      <c r="E105" s="431" t="e">
        <f>IF(B105&lt;B107,"MALA","BUENA")</f>
        <v>#REF!</v>
      </c>
      <c r="F105" s="346"/>
      <c r="G105" s="382"/>
      <c r="I105" s="243"/>
      <c r="J105" s="243"/>
    </row>
    <row r="106" spans="1:10" s="243" customFormat="1" x14ac:dyDescent="0.2">
      <c r="A106" s="332" t="s">
        <v>528</v>
      </c>
      <c r="B106" s="207" t="e">
        <f>DATOS!B46</f>
        <v>#REF!</v>
      </c>
      <c r="C106" s="323"/>
      <c r="D106" s="430" t="e">
        <f>B106/$G$59</f>
        <v>#REF!</v>
      </c>
      <c r="E106" s="431" t="e">
        <f>IF(B106&lt;B107-C102,"MALA","BUENA")</f>
        <v>#REF!</v>
      </c>
      <c r="F106" s="346"/>
      <c r="G106" s="260"/>
      <c r="H106" s="242"/>
    </row>
    <row r="107" spans="1:10" s="242" customFormat="1" x14ac:dyDescent="0.2">
      <c r="A107" s="327" t="s">
        <v>529</v>
      </c>
      <c r="B107" s="423" t="e">
        <f>G37/F3</f>
        <v>#REF!</v>
      </c>
      <c r="C107" s="432" t="e">
        <f>B107/$E$59</f>
        <v>#REF!</v>
      </c>
      <c r="D107" s="433" t="e">
        <f>B107/$G$59</f>
        <v>#REF!</v>
      </c>
      <c r="E107" s="434" t="e">
        <f>IF(E59/B107&gt;'[2]%'!$K$15,"BUENA","MALA")</f>
        <v>#REF!</v>
      </c>
      <c r="F107" s="346"/>
      <c r="G107" s="260"/>
      <c r="H107" s="129"/>
      <c r="I107" s="243"/>
      <c r="J107" s="243"/>
    </row>
    <row r="108" spans="1:10" s="242" customFormat="1" ht="17.399999999999999" x14ac:dyDescent="0.2">
      <c r="A108" s="435" t="e">
        <f>IF($C$96&gt;901518.1566,"OJO, HAY QUE APROBAR CON ACUEDO DE GOBIERNO","")</f>
        <v>#VALUE!</v>
      </c>
      <c r="B108" s="129"/>
      <c r="C108" s="129"/>
      <c r="D108" s="130"/>
      <c r="E108" s="130"/>
      <c r="F108" s="346"/>
      <c r="G108" s="260"/>
      <c r="I108" s="243"/>
      <c r="J108" s="243"/>
    </row>
    <row r="109" spans="1:10" s="243" customFormat="1" ht="17.399999999999999" x14ac:dyDescent="0.2">
      <c r="A109" s="436" t="e">
        <f>IF(H37&lt;'[2]%'!$K$23,"No llega al grado de I+D mínimo","")</f>
        <v>#REF!</v>
      </c>
      <c r="B109" s="129"/>
      <c r="C109" s="129"/>
      <c r="D109" s="130"/>
      <c r="E109" s="130"/>
      <c r="F109" s="437"/>
      <c r="G109" s="260"/>
      <c r="H109" s="129"/>
      <c r="I109" s="130"/>
      <c r="J109" s="130"/>
    </row>
    <row r="110" spans="1:10" s="243" customFormat="1" ht="17.399999999999999" x14ac:dyDescent="0.2">
      <c r="A110" s="438"/>
      <c r="B110" s="129"/>
      <c r="C110" s="129"/>
      <c r="D110" s="130"/>
      <c r="E110" s="130"/>
      <c r="F110" s="126"/>
      <c r="G110" s="260"/>
      <c r="H110" s="127"/>
      <c r="I110" s="130"/>
      <c r="J110" s="130"/>
    </row>
    <row r="111" spans="1:10" s="243" customFormat="1" x14ac:dyDescent="0.2">
      <c r="A111" s="127"/>
      <c r="B111" s="129"/>
      <c r="C111" s="129"/>
      <c r="D111" s="130"/>
      <c r="E111" s="130"/>
      <c r="F111" s="126"/>
      <c r="G111" s="260"/>
      <c r="H111" s="127"/>
      <c r="I111" s="130"/>
      <c r="J111" s="130"/>
    </row>
    <row r="112" spans="1:10" s="243" customFormat="1" x14ac:dyDescent="0.2">
      <c r="A112" s="127"/>
      <c r="B112" s="129"/>
      <c r="C112" s="129"/>
      <c r="D112" s="130"/>
      <c r="E112" s="130"/>
      <c r="F112" s="126"/>
      <c r="G112" s="260"/>
      <c r="H112" s="127"/>
      <c r="I112" s="130"/>
      <c r="J112" s="130"/>
    </row>
    <row r="113" spans="1:10" s="243" customFormat="1" x14ac:dyDescent="0.2">
      <c r="A113" s="127"/>
      <c r="B113" s="129"/>
      <c r="C113" s="129"/>
      <c r="D113" s="130"/>
      <c r="E113" s="130"/>
      <c r="F113" s="124"/>
      <c r="G113" s="129"/>
      <c r="H113" s="127"/>
      <c r="I113" s="130"/>
      <c r="J113" s="130"/>
    </row>
    <row r="114" spans="1:10" s="130" customFormat="1" x14ac:dyDescent="0.2">
      <c r="A114" s="127"/>
      <c r="B114" s="129"/>
      <c r="C114" s="129"/>
      <c r="F114" s="126"/>
      <c r="G114" s="129"/>
      <c r="H114" s="127"/>
      <c r="I114" s="242"/>
      <c r="J114" s="242"/>
    </row>
    <row r="115" spans="1:10" s="130" customFormat="1" x14ac:dyDescent="0.2">
      <c r="A115" s="127"/>
      <c r="B115" s="129"/>
      <c r="C115" s="129"/>
      <c r="F115" s="124"/>
      <c r="G115" s="129"/>
      <c r="H115" s="129"/>
      <c r="I115" s="242"/>
      <c r="J115" s="242"/>
    </row>
    <row r="116" spans="1:10" s="130" customFormat="1" x14ac:dyDescent="0.2">
      <c r="A116" s="127"/>
      <c r="B116" s="129"/>
      <c r="C116" s="129"/>
      <c r="F116" s="124"/>
      <c r="G116" s="129"/>
      <c r="H116" s="129"/>
      <c r="I116" s="242"/>
      <c r="J116" s="242"/>
    </row>
    <row r="117" spans="1:10" s="130" customFormat="1" x14ac:dyDescent="0.2">
      <c r="A117" s="127"/>
      <c r="B117" s="129"/>
      <c r="C117" s="129"/>
      <c r="F117" s="124"/>
      <c r="G117" s="129"/>
      <c r="H117" s="129"/>
      <c r="I117" s="242"/>
      <c r="J117" s="242"/>
    </row>
    <row r="118" spans="1:10" s="130" customFormat="1" x14ac:dyDescent="0.2">
      <c r="A118" s="127"/>
      <c r="B118" s="129"/>
      <c r="C118" s="129"/>
      <c r="F118" s="124"/>
      <c r="G118" s="129"/>
      <c r="H118" s="129"/>
      <c r="I118" s="242"/>
      <c r="J118" s="242"/>
    </row>
    <row r="119" spans="1:10" s="242" customFormat="1" x14ac:dyDescent="0.2">
      <c r="A119" s="127"/>
      <c r="B119" s="129"/>
      <c r="C119" s="129"/>
      <c r="D119" s="130"/>
      <c r="E119" s="130"/>
      <c r="F119" s="124"/>
      <c r="G119" s="129"/>
      <c r="H119" s="129"/>
    </row>
    <row r="120" spans="1:10" s="242" customFormat="1" x14ac:dyDescent="0.2">
      <c r="A120" s="127"/>
      <c r="B120" s="129"/>
      <c r="C120" s="129"/>
      <c r="D120" s="130"/>
      <c r="E120" s="130"/>
      <c r="F120" s="124"/>
      <c r="G120" s="129"/>
      <c r="H120" s="129"/>
      <c r="I120" s="129"/>
      <c r="J120" s="129"/>
    </row>
    <row r="121" spans="1:10" s="242" customFormat="1" x14ac:dyDescent="0.2">
      <c r="A121" s="127"/>
      <c r="B121" s="129"/>
      <c r="C121" s="129"/>
      <c r="D121" s="130"/>
      <c r="E121" s="130"/>
      <c r="F121" s="124"/>
      <c r="G121" s="129"/>
      <c r="H121" s="129"/>
    </row>
    <row r="122" spans="1:10" s="242" customFormat="1" x14ac:dyDescent="0.2">
      <c r="A122" s="127"/>
      <c r="B122" s="129"/>
      <c r="C122" s="129"/>
      <c r="D122" s="130"/>
      <c r="E122" s="130"/>
      <c r="F122" s="124"/>
      <c r="G122" s="129"/>
      <c r="H122" s="129"/>
    </row>
    <row r="123" spans="1:10" s="242" customFormat="1" x14ac:dyDescent="0.2">
      <c r="A123" s="127"/>
      <c r="B123" s="129"/>
      <c r="C123" s="129"/>
      <c r="D123" s="130"/>
      <c r="E123" s="130"/>
      <c r="F123" s="124"/>
      <c r="G123" s="129"/>
      <c r="H123" s="129"/>
    </row>
    <row r="124" spans="1:10" s="242" customFormat="1" x14ac:dyDescent="0.2">
      <c r="A124" s="127"/>
      <c r="B124" s="129"/>
      <c r="C124" s="129"/>
      <c r="D124" s="130"/>
      <c r="E124" s="130"/>
      <c r="F124" s="124"/>
      <c r="G124" s="129"/>
      <c r="H124" s="129"/>
    </row>
    <row r="125" spans="1:10" x14ac:dyDescent="0.2">
      <c r="G125" s="129"/>
    </row>
    <row r="126" spans="1:10" s="242" customFormat="1" x14ac:dyDescent="0.2">
      <c r="A126" s="127"/>
      <c r="B126" s="129"/>
      <c r="C126" s="129"/>
      <c r="D126" s="130"/>
      <c r="E126" s="130"/>
      <c r="F126" s="124"/>
      <c r="G126" s="129"/>
      <c r="H126" s="129"/>
    </row>
    <row r="127" spans="1:10" s="242" customFormat="1" x14ac:dyDescent="0.2">
      <c r="A127" s="127"/>
      <c r="B127" s="129"/>
      <c r="C127" s="129"/>
      <c r="D127" s="130"/>
      <c r="E127" s="130"/>
      <c r="F127" s="124"/>
      <c r="G127" s="129"/>
      <c r="H127" s="129"/>
      <c r="I127" s="129"/>
      <c r="J127" s="129"/>
    </row>
    <row r="128" spans="1:10" s="242" customFormat="1" x14ac:dyDescent="0.2">
      <c r="A128" s="127"/>
      <c r="B128" s="129"/>
      <c r="C128" s="129"/>
      <c r="D128" s="130"/>
      <c r="E128" s="130"/>
      <c r="F128" s="124"/>
      <c r="G128" s="129"/>
      <c r="H128" s="129"/>
      <c r="I128" s="128"/>
      <c r="J128" s="128"/>
    </row>
    <row r="129" spans="1:10" s="242" customFormat="1" x14ac:dyDescent="0.2">
      <c r="A129" s="127"/>
      <c r="B129" s="129"/>
      <c r="C129" s="129"/>
      <c r="D129" s="130"/>
      <c r="E129" s="130"/>
      <c r="F129" s="124"/>
      <c r="G129" s="124"/>
      <c r="H129" s="129"/>
      <c r="I129" s="128"/>
      <c r="J129" s="128"/>
    </row>
    <row r="130" spans="1:10" x14ac:dyDescent="0.2">
      <c r="I130" s="127"/>
      <c r="J130" s="127"/>
    </row>
    <row r="131" spans="1:10" s="242" customFormat="1" x14ac:dyDescent="0.2">
      <c r="A131" s="127"/>
      <c r="B131" s="129"/>
      <c r="C131" s="129"/>
      <c r="D131" s="130"/>
      <c r="E131" s="130"/>
      <c r="F131" s="124"/>
      <c r="G131" s="124"/>
      <c r="H131" s="129"/>
      <c r="I131" s="127"/>
      <c r="J131" s="127"/>
    </row>
    <row r="132" spans="1:10" x14ac:dyDescent="0.2">
      <c r="I132" s="127"/>
      <c r="J132" s="127"/>
    </row>
    <row r="133" spans="1:10" s="128" customFormat="1" x14ac:dyDescent="0.2">
      <c r="A133" s="127"/>
      <c r="B133" s="129"/>
      <c r="C133" s="129"/>
      <c r="D133" s="130"/>
      <c r="E133" s="130"/>
      <c r="F133" s="124"/>
      <c r="G133" s="124"/>
      <c r="H133" s="129"/>
      <c r="I133" s="129"/>
      <c r="J133" s="129"/>
    </row>
    <row r="134" spans="1:10" s="128" customFormat="1" x14ac:dyDescent="0.2">
      <c r="A134" s="127"/>
      <c r="B134" s="129"/>
      <c r="C134" s="129"/>
      <c r="D134" s="130"/>
      <c r="E134" s="130"/>
      <c r="F134" s="124"/>
      <c r="G134" s="124"/>
      <c r="H134" s="129"/>
      <c r="I134" s="129"/>
      <c r="J134" s="129"/>
    </row>
    <row r="135" spans="1:10" s="127" customFormat="1" x14ac:dyDescent="0.2">
      <c r="B135" s="129"/>
      <c r="C135" s="129"/>
      <c r="D135" s="130"/>
      <c r="E135" s="130"/>
      <c r="F135" s="124"/>
      <c r="G135" s="124"/>
      <c r="H135" s="129"/>
      <c r="I135" s="129"/>
      <c r="J135" s="129"/>
    </row>
    <row r="136" spans="1:10" s="127" customFormat="1" x14ac:dyDescent="0.2">
      <c r="B136" s="129"/>
      <c r="C136" s="129"/>
      <c r="D136" s="130"/>
      <c r="E136" s="130"/>
      <c r="F136" s="124"/>
      <c r="G136" s="124"/>
      <c r="H136" s="129"/>
      <c r="I136" s="129"/>
      <c r="J136" s="129"/>
    </row>
    <row r="137" spans="1:10" s="127" customFormat="1" x14ac:dyDescent="0.2">
      <c r="B137" s="129"/>
      <c r="C137" s="129"/>
      <c r="D137" s="130"/>
      <c r="E137" s="130"/>
      <c r="F137" s="124"/>
      <c r="G137" s="124"/>
      <c r="H137" s="129"/>
      <c r="I137" s="129"/>
      <c r="J137" s="129"/>
    </row>
  </sheetData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5" orientation="portrait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M80"/>
  <sheetViews>
    <sheetView showGridLines="0" workbookViewId="0"/>
  </sheetViews>
  <sheetFormatPr baseColWidth="10" defaultColWidth="11.44140625" defaultRowHeight="10.199999999999999" x14ac:dyDescent="0.2"/>
  <cols>
    <col min="1" max="1" width="32" style="461" customWidth="1"/>
    <col min="2" max="16384" width="11.44140625" style="461"/>
  </cols>
  <sheetData>
    <row r="1" spans="1:7" s="460" customFormat="1" x14ac:dyDescent="0.2">
      <c r="A1" s="459" t="s">
        <v>543</v>
      </c>
    </row>
    <row r="2" spans="1:7" customFormat="1" ht="13.2" x14ac:dyDescent="0.25">
      <c r="A2" t="e">
        <f>IF(ACTIVOS!#REF!="","",ACTIVOS!#REF!)</f>
        <v>#REF!</v>
      </c>
      <c r="B2" t="e">
        <f>IF(ACTIVOS!#REF!="","",ACTIVOS!#REF!)</f>
        <v>#REF!</v>
      </c>
      <c r="C2" t="e">
        <f>IF(ACTIVOS!#REF!="","",ACTIVOS!#REF!)</f>
        <v>#REF!</v>
      </c>
      <c r="D2" t="e">
        <f>IF(ACTIVOS!#REF!="","",ACTIVOS!#REF!)</f>
        <v>#REF!</v>
      </c>
      <c r="E2" t="e">
        <f>IF(ACTIVOS!#REF!="","",ACTIVOS!#REF!)</f>
        <v>#REF!</v>
      </c>
      <c r="F2" t="e">
        <f>IF(ACTIVOS!#REF!="","",ACTIVOS!#REF!)</f>
        <v>#REF!</v>
      </c>
    </row>
    <row r="3" spans="1:7" customFormat="1" ht="13.2" x14ac:dyDescent="0.25">
      <c r="A3" t="e">
        <f>IF(ACTIVOS!#REF!="","",ACTIVOS!#REF!)</f>
        <v>#REF!</v>
      </c>
      <c r="B3" t="e">
        <f>IF(ACTIVOS!#REF!="","",ACTIVOS!#REF!)</f>
        <v>#REF!</v>
      </c>
      <c r="C3" t="e">
        <f>IF(ACTIVOS!#REF!="","",ACTIVOS!#REF!)</f>
        <v>#REF!</v>
      </c>
      <c r="D3" t="e">
        <f>IF(ACTIVOS!#REF!="","",ACTIVOS!#REF!)</f>
        <v>#REF!</v>
      </c>
      <c r="E3" t="e">
        <f>IF(ACTIVOS!#REF!="","",ACTIVOS!#REF!)</f>
        <v>#REF!</v>
      </c>
      <c r="F3" t="e">
        <f>IF(ACTIVOS!#REF!="","",ACTIVOS!#REF!)</f>
        <v>#REF!</v>
      </c>
    </row>
    <row r="4" spans="1:7" customFormat="1" ht="16.5" customHeight="1" x14ac:dyDescent="0.25">
      <c r="A4" t="e">
        <f>IF(ACTIVOS!#REF!="","",ACTIVOS!#REF!)</f>
        <v>#REF!</v>
      </c>
      <c r="B4" t="e">
        <f>IF(ACTIVOS!#REF!="","",ACTIVOS!#REF!)</f>
        <v>#REF!</v>
      </c>
      <c r="C4" t="e">
        <f>IF(ACTIVOS!#REF!="","",ACTIVOS!#REF!)</f>
        <v>#REF!</v>
      </c>
      <c r="D4" t="e">
        <f>IF(ACTIVOS!#REF!="","",ACTIVOS!#REF!)</f>
        <v>#REF!</v>
      </c>
      <c r="E4" t="e">
        <f>IF(ACTIVOS!#REF!="","",ACTIVOS!#REF!)</f>
        <v>#REF!</v>
      </c>
      <c r="F4" t="e">
        <f>IF(ACTIVOS!#REF!="","",ACTIVOS!#REF!)</f>
        <v>#REF!</v>
      </c>
    </row>
    <row r="5" spans="1:7" customFormat="1" ht="13.2" x14ac:dyDescent="0.25">
      <c r="A5" t="e">
        <f>IF(ACTIVOS!#REF!="","",ACTIVOS!#REF!)</f>
        <v>#REF!</v>
      </c>
      <c r="B5" t="e">
        <f>IF(ACTIVOS!#REF!="","",ACTIVOS!#REF!)</f>
        <v>#REF!</v>
      </c>
      <c r="C5" t="e">
        <f>IF(ACTIVOS!#REF!="","",ACTIVOS!#REF!)</f>
        <v>#REF!</v>
      </c>
      <c r="D5" t="e">
        <f>IF(ACTIVOS!#REF!="","",ACTIVOS!#REF!)</f>
        <v>#REF!</v>
      </c>
      <c r="E5" t="e">
        <f>IF(ACTIVOS!#REF!="","",ACTIVOS!#REF!)</f>
        <v>#REF!</v>
      </c>
      <c r="F5" t="e">
        <f>IF(ACTIVOS!#REF!="","",ACTIVOS!#REF!)</f>
        <v>#REF!</v>
      </c>
    </row>
    <row r="6" spans="1:7" ht="13.2" x14ac:dyDescent="0.25">
      <c r="A6" t="e">
        <f>IF(ACTIVOS!#REF!="","",ACTIVOS!#REF!)</f>
        <v>#REF!</v>
      </c>
      <c r="B6" t="e">
        <f>IF(ACTIVOS!#REF!="","",ACTIVOS!#REF!)</f>
        <v>#REF!</v>
      </c>
      <c r="C6" t="e">
        <f>IF(ACTIVOS!#REF!="","",ACTIVOS!#REF!)</f>
        <v>#REF!</v>
      </c>
      <c r="D6" t="e">
        <f>IF(ACTIVOS!#REF!="","",ACTIVOS!#REF!)</f>
        <v>#REF!</v>
      </c>
      <c r="E6" t="e">
        <f>IF(ACTIVOS!#REF!="","",ACTIVOS!#REF!)</f>
        <v>#REF!</v>
      </c>
      <c r="F6" t="e">
        <f>IF(ACTIVOS!#REF!="","",ACTIVOS!#REF!)</f>
        <v>#REF!</v>
      </c>
      <c r="G6"/>
    </row>
    <row r="7" spans="1:7" ht="13.2" x14ac:dyDescent="0.25">
      <c r="A7" t="e">
        <f>IF(ACTIVOS!#REF!="","",ACTIVOS!#REF!)</f>
        <v>#REF!</v>
      </c>
      <c r="B7" t="e">
        <f>IF(ACTIVOS!#REF!="","",ACTIVOS!#REF!)</f>
        <v>#REF!</v>
      </c>
      <c r="C7" t="e">
        <f>IF(ACTIVOS!#REF!="","",ACTIVOS!#REF!)</f>
        <v>#REF!</v>
      </c>
      <c r="D7" t="e">
        <f>IF(ACTIVOS!#REF!="","",ACTIVOS!#REF!)</f>
        <v>#REF!</v>
      </c>
      <c r="E7" t="e">
        <f>IF(ACTIVOS!#REF!="","",ACTIVOS!#REF!)</f>
        <v>#REF!</v>
      </c>
      <c r="F7" t="e">
        <f>IF(ACTIVOS!#REF!="","",ACTIVOS!#REF!)</f>
        <v>#REF!</v>
      </c>
      <c r="G7"/>
    </row>
    <row r="8" spans="1:7" ht="13.2" x14ac:dyDescent="0.25">
      <c r="A8" t="e">
        <f>IF(ACTIVOS!#REF!="","",ACTIVOS!#REF!)</f>
        <v>#REF!</v>
      </c>
      <c r="B8" t="e">
        <f>IF(ACTIVOS!#REF!="","",ACTIVOS!#REF!)</f>
        <v>#REF!</v>
      </c>
      <c r="C8" t="e">
        <f>IF(ACTIVOS!#REF!="","",ACTIVOS!#REF!)</f>
        <v>#REF!</v>
      </c>
      <c r="D8" t="e">
        <f>IF(ACTIVOS!#REF!="","",ACTIVOS!#REF!)</f>
        <v>#REF!</v>
      </c>
      <c r="E8" t="e">
        <f>IF(ACTIVOS!#REF!="","",ACTIVOS!#REF!)</f>
        <v>#REF!</v>
      </c>
      <c r="F8" t="e">
        <f>IF(ACTIVOS!#REF!="","",ACTIVOS!#REF!)</f>
        <v>#REF!</v>
      </c>
      <c r="G8"/>
    </row>
    <row r="9" spans="1:7" ht="13.2" x14ac:dyDescent="0.25">
      <c r="A9" t="e">
        <f>IF(ACTIVOS!#REF!="","",ACTIVOS!#REF!)</f>
        <v>#REF!</v>
      </c>
      <c r="B9" t="e">
        <f>IF(ACTIVOS!#REF!="","",ACTIVOS!#REF!)</f>
        <v>#REF!</v>
      </c>
      <c r="C9" t="e">
        <f>IF(ACTIVOS!#REF!="","",ACTIVOS!#REF!)</f>
        <v>#REF!</v>
      </c>
      <c r="D9" t="e">
        <f>IF(ACTIVOS!#REF!="","",ACTIVOS!#REF!)</f>
        <v>#REF!</v>
      </c>
      <c r="E9" t="e">
        <f>IF(ACTIVOS!#REF!="","",ACTIVOS!#REF!)</f>
        <v>#REF!</v>
      </c>
      <c r="F9" t="e">
        <f>IF(ACTIVOS!#REF!="","",ACTIVOS!#REF!)</f>
        <v>#REF!</v>
      </c>
      <c r="G9"/>
    </row>
    <row r="10" spans="1:7" ht="13.2" x14ac:dyDescent="0.25">
      <c r="A10" t="e">
        <f>IF(ACTIVOS!#REF!="","",ACTIVOS!#REF!)</f>
        <v>#REF!</v>
      </c>
      <c r="B10" t="e">
        <f>IF(ACTIVOS!#REF!="","",ACTIVOS!#REF!)</f>
        <v>#REF!</v>
      </c>
      <c r="C10" t="e">
        <f>IF(ACTIVOS!#REF!="","",ACTIVOS!#REF!)</f>
        <v>#REF!</v>
      </c>
      <c r="D10" t="e">
        <f>IF(ACTIVOS!#REF!="","",ACTIVOS!#REF!)</f>
        <v>#REF!</v>
      </c>
      <c r="E10" t="e">
        <f>IF(ACTIVOS!#REF!="","",ACTIVOS!#REF!)</f>
        <v>#REF!</v>
      </c>
      <c r="F10" t="e">
        <f>IF(ACTIVOS!#REF!="","",ACTIVOS!#REF!)</f>
        <v>#REF!</v>
      </c>
      <c r="G10"/>
    </row>
    <row r="11" spans="1:7" ht="13.2" x14ac:dyDescent="0.25">
      <c r="A11" t="e">
        <f>IF(ACTIVOS!#REF!="","",ACTIVOS!#REF!)</f>
        <v>#REF!</v>
      </c>
      <c r="B11" t="e">
        <f>IF(ACTIVOS!#REF!="","",ACTIVOS!#REF!)</f>
        <v>#REF!</v>
      </c>
      <c r="C11" t="e">
        <f>IF(ACTIVOS!#REF!="","",ACTIVOS!#REF!)</f>
        <v>#REF!</v>
      </c>
      <c r="D11" t="e">
        <f>IF(ACTIVOS!#REF!="","",ACTIVOS!#REF!)</f>
        <v>#REF!</v>
      </c>
      <c r="E11" t="e">
        <f>IF(ACTIVOS!#REF!="","",ACTIVOS!#REF!)</f>
        <v>#REF!</v>
      </c>
      <c r="F11" t="e">
        <f>IF(ACTIVOS!#REF!="","",ACTIVOS!#REF!)</f>
        <v>#REF!</v>
      </c>
      <c r="G11"/>
    </row>
    <row r="12" spans="1:7" ht="13.2" x14ac:dyDescent="0.25">
      <c r="A12" t="e">
        <f>IF(ACTIVOS!#REF!="","",ACTIVOS!#REF!)</f>
        <v>#REF!</v>
      </c>
      <c r="B12" t="e">
        <f>IF(ACTIVOS!#REF!="","",ACTIVOS!#REF!)</f>
        <v>#REF!</v>
      </c>
      <c r="C12" t="e">
        <f>IF(ACTIVOS!#REF!="","",ACTIVOS!#REF!)</f>
        <v>#REF!</v>
      </c>
      <c r="D12" t="e">
        <f>IF(ACTIVOS!#REF!="","",ACTIVOS!#REF!)</f>
        <v>#REF!</v>
      </c>
      <c r="E12" t="e">
        <f>IF(ACTIVOS!#REF!="","",ACTIVOS!#REF!)</f>
        <v>#REF!</v>
      </c>
      <c r="F12" t="e">
        <f>IF(ACTIVOS!#REF!="","",ACTIVOS!#REF!)</f>
        <v>#REF!</v>
      </c>
      <c r="G12"/>
    </row>
    <row r="13" spans="1:7" ht="13.2" x14ac:dyDescent="0.25">
      <c r="A13" t="e">
        <f>IF(ACTIVOS!#REF!="","",ACTIVOS!#REF!)</f>
        <v>#REF!</v>
      </c>
      <c r="B13" t="e">
        <f>IF(ACTIVOS!#REF!="","",ACTIVOS!#REF!)</f>
        <v>#REF!</v>
      </c>
      <c r="C13" t="e">
        <f>IF(ACTIVOS!#REF!="","",ACTIVOS!#REF!)</f>
        <v>#REF!</v>
      </c>
      <c r="D13" t="e">
        <f>IF(ACTIVOS!#REF!="","",ACTIVOS!#REF!)</f>
        <v>#REF!</v>
      </c>
      <c r="E13" t="e">
        <f>IF(ACTIVOS!#REF!="","",ACTIVOS!#REF!)</f>
        <v>#REF!</v>
      </c>
      <c r="F13" t="e">
        <f>IF(ACTIVOS!#REF!="","",ACTIVOS!#REF!)</f>
        <v>#REF!</v>
      </c>
      <c r="G13"/>
    </row>
    <row r="14" spans="1:7" ht="13.2" x14ac:dyDescent="0.25">
      <c r="A14" t="e">
        <f>IF(ACTIVOS!#REF!="","",ACTIVOS!#REF!)</f>
        <v>#REF!</v>
      </c>
      <c r="B14" t="e">
        <f>IF(ACTIVOS!#REF!="","",ACTIVOS!#REF!)</f>
        <v>#REF!</v>
      </c>
      <c r="C14" t="e">
        <f>IF(ACTIVOS!#REF!="","",ACTIVOS!#REF!)</f>
        <v>#REF!</v>
      </c>
      <c r="D14" t="e">
        <f>IF(ACTIVOS!#REF!="","",ACTIVOS!#REF!)</f>
        <v>#REF!</v>
      </c>
      <c r="E14" t="e">
        <f>IF(ACTIVOS!#REF!="","",ACTIVOS!#REF!)</f>
        <v>#REF!</v>
      </c>
      <c r="F14" t="e">
        <f>IF(ACTIVOS!#REF!="","",ACTIVOS!#REF!)</f>
        <v>#REF!</v>
      </c>
      <c r="G14"/>
    </row>
    <row r="15" spans="1:7" ht="13.2" x14ac:dyDescent="0.25">
      <c r="A15" t="e">
        <f>IF(ACTIVOS!#REF!="","",ACTIVOS!#REF!)</f>
        <v>#REF!</v>
      </c>
      <c r="B15" t="e">
        <f>IF(ACTIVOS!#REF!="","",ACTIVOS!#REF!)</f>
        <v>#REF!</v>
      </c>
      <c r="C15" t="e">
        <f>IF(ACTIVOS!#REF!="","",ACTIVOS!#REF!)</f>
        <v>#REF!</v>
      </c>
      <c r="D15" t="e">
        <f>IF(ACTIVOS!#REF!="","",ACTIVOS!#REF!)</f>
        <v>#REF!</v>
      </c>
      <c r="E15" t="e">
        <f>IF(ACTIVOS!#REF!="","",ACTIVOS!#REF!)</f>
        <v>#REF!</v>
      </c>
      <c r="F15" t="e">
        <f>IF(ACTIVOS!#REF!="","",ACTIVOS!#REF!)</f>
        <v>#REF!</v>
      </c>
      <c r="G15"/>
    </row>
    <row r="16" spans="1:7" ht="13.2" x14ac:dyDescent="0.25">
      <c r="A16" t="e">
        <f>IF(ACTIVOS!#REF!="","",ACTIVOS!#REF!)</f>
        <v>#REF!</v>
      </c>
      <c r="B16" t="e">
        <f>IF(ACTIVOS!#REF!="","",ACTIVOS!#REF!)</f>
        <v>#REF!</v>
      </c>
      <c r="C16" t="e">
        <f>IF(ACTIVOS!#REF!="","",ACTIVOS!#REF!)</f>
        <v>#REF!</v>
      </c>
      <c r="D16" t="e">
        <f>IF(ACTIVOS!#REF!="","",ACTIVOS!#REF!)</f>
        <v>#REF!</v>
      </c>
      <c r="E16" t="e">
        <f>IF(ACTIVOS!#REF!="","",ACTIVOS!#REF!)</f>
        <v>#REF!</v>
      </c>
      <c r="F16" t="e">
        <f>IF(ACTIVOS!#REF!="","",ACTIVOS!#REF!)</f>
        <v>#REF!</v>
      </c>
      <c r="G16"/>
    </row>
    <row r="17" spans="1:8" s="460" customFormat="1" x14ac:dyDescent="0.2">
      <c r="A17" s="459" t="s">
        <v>313</v>
      </c>
    </row>
    <row r="18" spans="1:8" customFormat="1" ht="14.25" customHeight="1" x14ac:dyDescent="0.25">
      <c r="A18" t="str">
        <f>IF(MATERIALES!B6="","",MATERIALES!B6)</f>
        <v/>
      </c>
      <c r="B18" t="str">
        <f>IF(MATERIALES!C6="","",MATERIALES!C6)</f>
        <v/>
      </c>
      <c r="C18" t="str">
        <f>IF(MATERIALES!D6="","",MATERIALES!D6)</f>
        <v/>
      </c>
      <c r="D18" t="str">
        <f>IF(MATERIALES!E6="","",MATERIALES!E6)</f>
        <v/>
      </c>
      <c r="E18" t="str">
        <f>IF(MATERIALES!G6="","",MATERIALES!G6)</f>
        <v/>
      </c>
    </row>
    <row r="19" spans="1:8" ht="13.2" x14ac:dyDescent="0.25">
      <c r="A19" t="str">
        <f>IF(MATERIALES!B23="","",MATERIALES!B23)</f>
        <v/>
      </c>
      <c r="B19" t="str">
        <f>IF(MATERIALES!C23="","",MATERIALES!C23)</f>
        <v/>
      </c>
      <c r="C19" t="str">
        <f>IF(MATERIALES!D23="","",MATERIALES!D23)</f>
        <v/>
      </c>
      <c r="D19" t="str">
        <f>IF(MATERIALES!E23="","",MATERIALES!E23)</f>
        <v/>
      </c>
      <c r="E19" t="str">
        <f>IF(MATERIALES!G23="","",MATERIALES!G23)</f>
        <v/>
      </c>
      <c r="F19"/>
      <c r="G19"/>
      <c r="H19"/>
    </row>
    <row r="20" spans="1:8" ht="13.2" x14ac:dyDescent="0.25">
      <c r="A20" t="str">
        <f>IF(MATERIALES!B24="","",MATERIALES!B24)</f>
        <v/>
      </c>
      <c r="B20" t="str">
        <f>IF(MATERIALES!C24="","",MATERIALES!C24)</f>
        <v/>
      </c>
      <c r="C20" t="str">
        <f>IF(MATERIALES!D24="","",MATERIALES!D24)</f>
        <v/>
      </c>
      <c r="D20" t="str">
        <f>IF(MATERIALES!E24="","",MATERIALES!E24)</f>
        <v/>
      </c>
      <c r="E20" t="str">
        <f>IF(MATERIALES!G24="","",MATERIALES!G24)</f>
        <v/>
      </c>
      <c r="F20"/>
      <c r="G20"/>
      <c r="H20"/>
    </row>
    <row r="21" spans="1:8" ht="13.2" x14ac:dyDescent="0.25">
      <c r="A21" t="str">
        <f>IF(MATERIALES!B25="","",MATERIALES!B25)</f>
        <v/>
      </c>
      <c r="B21" t="str">
        <f>IF(MATERIALES!C25="","",MATERIALES!C25)</f>
        <v/>
      </c>
      <c r="C21" t="str">
        <f>IF(MATERIALES!D25="","",MATERIALES!D25)</f>
        <v/>
      </c>
      <c r="D21" t="str">
        <f>IF(MATERIALES!E25="","",MATERIALES!E25)</f>
        <v/>
      </c>
      <c r="E21" t="str">
        <f>IF(MATERIALES!G25="","",MATERIALES!G25)</f>
        <v/>
      </c>
      <c r="F21"/>
      <c r="G21"/>
      <c r="H21"/>
    </row>
    <row r="22" spans="1:8" ht="13.2" x14ac:dyDescent="0.25">
      <c r="A22" t="str">
        <f>IF(MATERIALES!B26="","",MATERIALES!B26)</f>
        <v/>
      </c>
      <c r="B22" t="str">
        <f>IF(MATERIALES!C26="","",MATERIALES!C26)</f>
        <v/>
      </c>
      <c r="C22" t="str">
        <f>IF(MATERIALES!D26="","",MATERIALES!D26)</f>
        <v/>
      </c>
      <c r="D22" t="str">
        <f>IF(MATERIALES!E26="","",MATERIALES!E26)</f>
        <v/>
      </c>
      <c r="E22" t="str">
        <f>IF(MATERIALES!G26="","",MATERIALES!G26)</f>
        <v/>
      </c>
      <c r="F22"/>
      <c r="G22"/>
      <c r="H22"/>
    </row>
    <row r="23" spans="1:8" ht="13.2" x14ac:dyDescent="0.25">
      <c r="A23" t="str">
        <f>IF(MATERIALES!B27="","",MATERIALES!B27)</f>
        <v/>
      </c>
      <c r="B23" t="str">
        <f>IF(MATERIALES!C27="","",MATERIALES!C27)</f>
        <v/>
      </c>
      <c r="C23" t="str">
        <f>IF(MATERIALES!D27="","",MATERIALES!D27)</f>
        <v/>
      </c>
      <c r="D23" t="str">
        <f>IF(MATERIALES!E27="","",MATERIALES!E27)</f>
        <v/>
      </c>
      <c r="E23" t="str">
        <f>IF(MATERIALES!G27="","",MATERIALES!G27)</f>
        <v/>
      </c>
      <c r="F23"/>
      <c r="G23"/>
      <c r="H23"/>
    </row>
    <row r="24" spans="1:8" ht="13.2" x14ac:dyDescent="0.25">
      <c r="A24" t="str">
        <f>IF(MATERIALES!B28="","",MATERIALES!B28)</f>
        <v/>
      </c>
      <c r="B24" t="str">
        <f>IF(MATERIALES!C28="","",MATERIALES!C28)</f>
        <v/>
      </c>
      <c r="C24" t="str">
        <f>IF(MATERIALES!D28="","",MATERIALES!D28)</f>
        <v/>
      </c>
      <c r="D24" t="str">
        <f>IF(MATERIALES!E28="","",MATERIALES!E28)</f>
        <v/>
      </c>
      <c r="E24" t="str">
        <f>IF(MATERIALES!G28="","",MATERIALES!G28)</f>
        <v/>
      </c>
      <c r="F24"/>
      <c r="G24"/>
      <c r="H24"/>
    </row>
    <row r="25" spans="1:8" ht="13.2" x14ac:dyDescent="0.25">
      <c r="A25" t="str">
        <f>IF(MATERIALES!B29="","",MATERIALES!B29)</f>
        <v/>
      </c>
      <c r="B25" t="str">
        <f>IF(MATERIALES!C29="","",MATERIALES!C29)</f>
        <v/>
      </c>
      <c r="C25" t="str">
        <f>IF(MATERIALES!D29="","",MATERIALES!D29)</f>
        <v/>
      </c>
      <c r="D25" t="str">
        <f>IF(MATERIALES!E29="","",MATERIALES!E29)</f>
        <v/>
      </c>
      <c r="E25" t="str">
        <f>IF(MATERIALES!G29="","",MATERIALES!G29)</f>
        <v/>
      </c>
      <c r="F25"/>
      <c r="G25"/>
      <c r="H25"/>
    </row>
    <row r="26" spans="1:8" ht="13.2" x14ac:dyDescent="0.25">
      <c r="A26" t="str">
        <f>IF(MATERIALES!B30="","",MATERIALES!B30)</f>
        <v/>
      </c>
      <c r="B26" t="str">
        <f>IF(MATERIALES!C30="","",MATERIALES!C30)</f>
        <v/>
      </c>
      <c r="C26" t="str">
        <f>IF(MATERIALES!D30="","",MATERIALES!D30)</f>
        <v/>
      </c>
      <c r="D26" t="str">
        <f>IF(MATERIALES!E30="","",MATERIALES!E30)</f>
        <v/>
      </c>
      <c r="E26" t="str">
        <f>IF(MATERIALES!G30="","",MATERIALES!G30)</f>
        <v/>
      </c>
      <c r="F26"/>
      <c r="G26"/>
      <c r="H26"/>
    </row>
    <row r="27" spans="1:8" ht="13.2" x14ac:dyDescent="0.25">
      <c r="A27" t="str">
        <f>IF(MATERIALES!B31="","",MATERIALES!B31)</f>
        <v/>
      </c>
      <c r="B27" t="str">
        <f>IF(MATERIALES!C31="","",MATERIALES!C31)</f>
        <v/>
      </c>
      <c r="C27" t="str">
        <f>IF(MATERIALES!D31="","",MATERIALES!D31)</f>
        <v/>
      </c>
      <c r="D27" t="str">
        <f>IF(MATERIALES!E31="","",MATERIALES!E31)</f>
        <v/>
      </c>
      <c r="E27" t="str">
        <f>IF(MATERIALES!G31="","",MATERIALES!G31)</f>
        <v/>
      </c>
      <c r="F27"/>
      <c r="G27"/>
      <c r="H27"/>
    </row>
    <row r="28" spans="1:8" s="460" customFormat="1" x14ac:dyDescent="0.2">
      <c r="A28" s="459" t="s">
        <v>314</v>
      </c>
    </row>
    <row r="29" spans="1:8" customFormat="1" ht="13.2" x14ac:dyDescent="0.25">
      <c r="A29" t="e">
        <f>IF(MATERIALES!#REF!="","",MATERIALES!#REF!)</f>
        <v>#REF!</v>
      </c>
      <c r="B29" t="e">
        <f>IF(MATERIALES!#REF!="","",MATERIALES!#REF!)</f>
        <v>#REF!</v>
      </c>
      <c r="C29" t="e">
        <f>IF(MATERIALES!#REF!="","",MATERIALES!#REF!)</f>
        <v>#REF!</v>
      </c>
      <c r="D29" t="e">
        <f>IF(MATERIALES!#REF!="","",MATERIALES!#REF!)</f>
        <v>#REF!</v>
      </c>
      <c r="E29" t="e">
        <f>IF(MATERIALES!#REF!="","",MATERIALES!#REF!)</f>
        <v>#REF!</v>
      </c>
    </row>
    <row r="30" spans="1:8" ht="13.2" x14ac:dyDescent="0.25">
      <c r="A30" t="e">
        <f>IF(MATERIALES!#REF!="","",MATERIALES!#REF!)</f>
        <v>#REF!</v>
      </c>
      <c r="B30" t="e">
        <f>IF(MATERIALES!#REF!="","",MATERIALES!#REF!)</f>
        <v>#REF!</v>
      </c>
      <c r="C30" t="e">
        <f>IF(MATERIALES!#REF!="","",MATERIALES!#REF!)</f>
        <v>#REF!</v>
      </c>
      <c r="D30" t="e">
        <f>IF(MATERIALES!#REF!="","",MATERIALES!#REF!)</f>
        <v>#REF!</v>
      </c>
      <c r="E30" t="e">
        <f>IF(MATERIALES!#REF!="","",MATERIALES!#REF!)</f>
        <v>#REF!</v>
      </c>
      <c r="F30"/>
    </row>
    <row r="31" spans="1:8" ht="13.2" x14ac:dyDescent="0.25">
      <c r="A31" t="e">
        <f>IF(MATERIALES!#REF!="","",MATERIALES!#REF!)</f>
        <v>#REF!</v>
      </c>
      <c r="B31" t="e">
        <f>IF(MATERIALES!#REF!="","",MATERIALES!#REF!)</f>
        <v>#REF!</v>
      </c>
      <c r="C31" t="e">
        <f>IF(MATERIALES!#REF!="","",MATERIALES!#REF!)</f>
        <v>#REF!</v>
      </c>
      <c r="D31" t="e">
        <f>IF(MATERIALES!#REF!="","",MATERIALES!#REF!)</f>
        <v>#REF!</v>
      </c>
      <c r="E31" t="e">
        <f>IF(MATERIALES!#REF!="","",MATERIALES!#REF!)</f>
        <v>#REF!</v>
      </c>
      <c r="F31"/>
    </row>
    <row r="32" spans="1:8" ht="13.2" x14ac:dyDescent="0.25">
      <c r="A32" t="e">
        <f>IF(MATERIALES!#REF!="","",MATERIALES!#REF!)</f>
        <v>#REF!</v>
      </c>
      <c r="B32" t="e">
        <f>IF(MATERIALES!#REF!="","",MATERIALES!#REF!)</f>
        <v>#REF!</v>
      </c>
      <c r="C32" t="e">
        <f>IF(MATERIALES!#REF!="","",MATERIALES!#REF!)</f>
        <v>#REF!</v>
      </c>
      <c r="D32" t="e">
        <f>IF(MATERIALES!#REF!="","",MATERIALES!#REF!)</f>
        <v>#REF!</v>
      </c>
      <c r="E32" t="e">
        <f>IF(MATERIALES!#REF!="","",MATERIALES!#REF!)</f>
        <v>#REF!</v>
      </c>
      <c r="F32"/>
    </row>
    <row r="33" spans="1:13" ht="13.2" x14ac:dyDescent="0.25">
      <c r="A33" t="e">
        <f>IF(MATERIALES!#REF!="","",MATERIALES!#REF!)</f>
        <v>#REF!</v>
      </c>
      <c r="B33" t="e">
        <f>IF(MATERIALES!#REF!="","",MATERIALES!#REF!)</f>
        <v>#REF!</v>
      </c>
      <c r="C33" t="e">
        <f>IF(MATERIALES!#REF!="","",MATERIALES!#REF!)</f>
        <v>#REF!</v>
      </c>
      <c r="D33" t="e">
        <f>IF(MATERIALES!#REF!="","",MATERIALES!#REF!)</f>
        <v>#REF!</v>
      </c>
      <c r="E33" t="e">
        <f>IF(MATERIALES!#REF!="","",MATERIALES!#REF!)</f>
        <v>#REF!</v>
      </c>
      <c r="F33"/>
    </row>
    <row r="34" spans="1:13" ht="13.2" x14ac:dyDescent="0.25">
      <c r="A34" t="e">
        <f>IF(MATERIALES!#REF!="","",MATERIALES!#REF!)</f>
        <v>#REF!</v>
      </c>
      <c r="B34" t="e">
        <f>IF(MATERIALES!#REF!="","",MATERIALES!#REF!)</f>
        <v>#REF!</v>
      </c>
      <c r="C34" t="e">
        <f>IF(MATERIALES!#REF!="","",MATERIALES!#REF!)</f>
        <v>#REF!</v>
      </c>
      <c r="D34" t="e">
        <f>IF(MATERIALES!#REF!="","",MATERIALES!#REF!)</f>
        <v>#REF!</v>
      </c>
      <c r="E34" t="e">
        <f>IF(MATERIALES!#REF!="","",MATERIALES!#REF!)</f>
        <v>#REF!</v>
      </c>
      <c r="F34"/>
    </row>
    <row r="35" spans="1:13" ht="13.2" x14ac:dyDescent="0.25">
      <c r="A35" t="e">
        <f>IF(MATERIALES!#REF!="","",MATERIALES!#REF!)</f>
        <v>#REF!</v>
      </c>
      <c r="B35" t="e">
        <f>IF(MATERIALES!#REF!="","",MATERIALES!#REF!)</f>
        <v>#REF!</v>
      </c>
      <c r="C35" t="e">
        <f>IF(MATERIALES!#REF!="","",MATERIALES!#REF!)</f>
        <v>#REF!</v>
      </c>
      <c r="D35" t="e">
        <f>IF(MATERIALES!#REF!="","",MATERIALES!#REF!)</f>
        <v>#REF!</v>
      </c>
      <c r="E35" t="e">
        <f>IF(MATERIALES!#REF!="","",MATERIALES!#REF!)</f>
        <v>#REF!</v>
      </c>
      <c r="F35"/>
    </row>
    <row r="36" spans="1:13" ht="13.2" x14ac:dyDescent="0.25">
      <c r="A36" t="e">
        <f>IF(MATERIALES!#REF!="","",MATERIALES!#REF!)</f>
        <v>#REF!</v>
      </c>
      <c r="B36" t="e">
        <f>IF(MATERIALES!#REF!="","",MATERIALES!#REF!)</f>
        <v>#REF!</v>
      </c>
      <c r="C36" t="e">
        <f>IF(MATERIALES!#REF!="","",MATERIALES!#REF!)</f>
        <v>#REF!</v>
      </c>
      <c r="D36" t="e">
        <f>IF(MATERIALES!#REF!="","",MATERIALES!#REF!)</f>
        <v>#REF!</v>
      </c>
      <c r="E36" t="e">
        <f>IF(MATERIALES!#REF!="","",MATERIALES!#REF!)</f>
        <v>#REF!</v>
      </c>
      <c r="F36"/>
    </row>
    <row r="37" spans="1:13" ht="13.2" x14ac:dyDescent="0.25">
      <c r="A37" t="e">
        <f>IF(MATERIALES!#REF!="","",MATERIALES!#REF!)</f>
        <v>#REF!</v>
      </c>
      <c r="B37" t="e">
        <f>IF(MATERIALES!#REF!="","",MATERIALES!#REF!)</f>
        <v>#REF!</v>
      </c>
      <c r="C37" t="e">
        <f>IF(MATERIALES!#REF!="","",MATERIALES!#REF!)</f>
        <v>#REF!</v>
      </c>
      <c r="D37" t="e">
        <f>IF(MATERIALES!#REF!="","",MATERIALES!#REF!)</f>
        <v>#REF!</v>
      </c>
      <c r="E37" t="e">
        <f>IF(MATERIALES!#REF!="","",MATERIALES!#REF!)</f>
        <v>#REF!</v>
      </c>
      <c r="F37"/>
    </row>
    <row r="38" spans="1:13" ht="13.2" x14ac:dyDescent="0.25">
      <c r="A38" t="e">
        <f>IF(MATERIALES!#REF!="","",MATERIALES!#REF!)</f>
        <v>#REF!</v>
      </c>
      <c r="B38" t="e">
        <f>IF(MATERIALES!#REF!="","",MATERIALES!#REF!)</f>
        <v>#REF!</v>
      </c>
      <c r="C38" t="e">
        <f>IF(MATERIALES!#REF!="","",MATERIALES!#REF!)</f>
        <v>#REF!</v>
      </c>
      <c r="D38" t="e">
        <f>IF(MATERIALES!#REF!="","",MATERIALES!#REF!)</f>
        <v>#REF!</v>
      </c>
      <c r="E38" t="e">
        <f>IF(MATERIALES!#REF!="","",MATERIALES!#REF!)</f>
        <v>#REF!</v>
      </c>
      <c r="F38"/>
    </row>
    <row r="39" spans="1:13" ht="13.2" x14ac:dyDescent="0.25">
      <c r="A39" t="e">
        <f>IF(MATERIALES!#REF!="","",MATERIALES!#REF!)</f>
        <v>#REF!</v>
      </c>
      <c r="B39" t="e">
        <f>IF(MATERIALES!#REF!="","",MATERIALES!#REF!)</f>
        <v>#REF!</v>
      </c>
      <c r="C39" t="e">
        <f>IF(MATERIALES!#REF!="","",MATERIALES!#REF!)</f>
        <v>#REF!</v>
      </c>
      <c r="D39" t="e">
        <f>IF(MATERIALES!#REF!="","",MATERIALES!#REF!)</f>
        <v>#REF!</v>
      </c>
      <c r="E39" t="e">
        <f>IF(MATERIALES!#REF!="","",MATERIALES!#REF!)</f>
        <v>#REF!</v>
      </c>
      <c r="F39"/>
    </row>
    <row r="40" spans="1:13" ht="13.2" x14ac:dyDescent="0.25">
      <c r="A40" t="e">
        <f>IF(MATERIALES!#REF!="","",MATERIALES!#REF!)</f>
        <v>#REF!</v>
      </c>
      <c r="B40" t="e">
        <f>IF(MATERIALES!#REF!="","",MATERIALES!#REF!)</f>
        <v>#REF!</v>
      </c>
      <c r="C40" t="e">
        <f>IF(MATERIALES!#REF!="","",MATERIALES!#REF!)</f>
        <v>#REF!</v>
      </c>
      <c r="D40" t="e">
        <f>IF(MATERIALES!#REF!="","",MATERIALES!#REF!)</f>
        <v>#REF!</v>
      </c>
      <c r="E40" t="e">
        <f>IF(MATERIALES!#REF!="","",MATERIALES!#REF!)</f>
        <v>#REF!</v>
      </c>
      <c r="F40"/>
    </row>
    <row r="41" spans="1:13" ht="13.2" x14ac:dyDescent="0.25">
      <c r="A41" t="e">
        <f>IF(MATERIALES!#REF!="","",MATERIALES!#REF!)</f>
        <v>#REF!</v>
      </c>
      <c r="B41" t="e">
        <f>IF(MATERIALES!#REF!="","",MATERIALES!#REF!)</f>
        <v>#REF!</v>
      </c>
      <c r="C41" t="e">
        <f>IF(MATERIALES!#REF!="","",MATERIALES!#REF!)</f>
        <v>#REF!</v>
      </c>
      <c r="D41" t="e">
        <f>IF(MATERIALES!#REF!="","",MATERIALES!#REF!)</f>
        <v>#REF!</v>
      </c>
      <c r="E41" t="e">
        <f>IF(MATERIALES!#REF!="","",MATERIALES!#REF!)</f>
        <v>#REF!</v>
      </c>
      <c r="F41"/>
    </row>
    <row r="42" spans="1:13" ht="13.2" x14ac:dyDescent="0.25">
      <c r="A42" t="e">
        <f>IF(MATERIALES!#REF!="","",MATERIALES!#REF!)</f>
        <v>#REF!</v>
      </c>
      <c r="B42" t="e">
        <f>IF(MATERIALES!#REF!="","",MATERIALES!#REF!)</f>
        <v>#REF!</v>
      </c>
      <c r="C42" t="e">
        <f>IF(MATERIALES!#REF!="","",MATERIALES!#REF!)</f>
        <v>#REF!</v>
      </c>
      <c r="D42" t="e">
        <f>IF(MATERIALES!#REF!="","",MATERIALES!#REF!)</f>
        <v>#REF!</v>
      </c>
      <c r="E42" t="e">
        <f>IF(MATERIALES!#REF!="","",MATERIALES!#REF!)</f>
        <v>#REF!</v>
      </c>
      <c r="F42"/>
    </row>
    <row r="43" spans="1:13" ht="13.2" x14ac:dyDescent="0.25">
      <c r="A43" t="e">
        <f>IF(MATERIALES!#REF!="","",MATERIALES!#REF!)</f>
        <v>#REF!</v>
      </c>
      <c r="B43" t="e">
        <f>IF(MATERIALES!#REF!="","",MATERIALES!#REF!)</f>
        <v>#REF!</v>
      </c>
      <c r="C43" t="e">
        <f>IF(MATERIALES!#REF!="","",MATERIALES!#REF!)</f>
        <v>#REF!</v>
      </c>
      <c r="D43" t="e">
        <f>IF(MATERIALES!#REF!="","",MATERIALES!#REF!)</f>
        <v>#REF!</v>
      </c>
      <c r="E43" t="e">
        <f>IF(MATERIALES!#REF!="","",MATERIALES!#REF!)</f>
        <v>#REF!</v>
      </c>
      <c r="F43"/>
    </row>
    <row r="44" spans="1:13" ht="13.2" x14ac:dyDescent="0.25">
      <c r="A44" t="e">
        <f>IF(MATERIALES!#REF!="","",MATERIALES!#REF!)</f>
        <v>#REF!</v>
      </c>
      <c r="B44" t="e">
        <f>IF(MATERIALES!#REF!="","",MATERIALES!#REF!)</f>
        <v>#REF!</v>
      </c>
      <c r="C44" t="e">
        <f>IF(MATERIALES!#REF!="","",MATERIALES!#REF!)</f>
        <v>#REF!</v>
      </c>
      <c r="D44" t="e">
        <f>IF(MATERIALES!#REF!="","",MATERIALES!#REF!)</f>
        <v>#REF!</v>
      </c>
      <c r="E44" t="e">
        <f>IF(MATERIALES!#REF!="","",MATERIALES!#REF!)</f>
        <v>#REF!</v>
      </c>
      <c r="F44"/>
    </row>
    <row r="45" spans="1:13" ht="13.2" x14ac:dyDescent="0.25">
      <c r="A45" t="e">
        <f>IF(MATERIALES!#REF!="","",MATERIALES!#REF!)</f>
        <v>#REF!</v>
      </c>
      <c r="B45" t="e">
        <f>IF(MATERIALES!#REF!="","",MATERIALES!#REF!)</f>
        <v>#REF!</v>
      </c>
      <c r="C45" t="e">
        <f>IF(MATERIALES!#REF!="","",MATERIALES!#REF!)</f>
        <v>#REF!</v>
      </c>
      <c r="D45" t="e">
        <f>IF(MATERIALES!#REF!="","",MATERIALES!#REF!)</f>
        <v>#REF!</v>
      </c>
      <c r="E45" t="e">
        <f>IF(MATERIALES!#REF!="","",MATERIALES!#REF!)</f>
        <v>#REF!</v>
      </c>
      <c r="F45"/>
    </row>
    <row r="46" spans="1:13" s="460" customFormat="1" x14ac:dyDescent="0.2">
      <c r="A46" s="459" t="s">
        <v>315</v>
      </c>
    </row>
    <row r="47" spans="1:13" ht="13.2" x14ac:dyDescent="0.25">
      <c r="A47" t="str">
        <f>IF(PERSONAL!B5="","",PERSONAL!B5)</f>
        <v/>
      </c>
      <c r="B47" t="str">
        <f>IF(PERSONAL!C5="","",PERSONAL!C5)</f>
        <v/>
      </c>
      <c r="C47" t="str">
        <f>IF(PERSONAL!E5="","",PERSONAL!E5)</f>
        <v/>
      </c>
      <c r="D47" t="str">
        <f>IF(PERSONAL!F5="","",PERSONAL!F5)</f>
        <v/>
      </c>
      <c r="E47"/>
      <c r="F47"/>
      <c r="G47" t="str">
        <f>IF(PERSONAL!N5="","",PERSONAL!N5)</f>
        <v/>
      </c>
      <c r="H47" t="str">
        <f>IF(PERSONAL!O5="","",PERSONAL!O5)</f>
        <v/>
      </c>
      <c r="I47" t="str">
        <f>IF(PERSONAL!P5="","",PERSONAL!P5)</f>
        <v/>
      </c>
      <c r="J47" t="str">
        <f>IF(PERSONAL!Q5="","",PERSONAL!Q5)</f>
        <v/>
      </c>
      <c r="K47" t="str">
        <f>IF(PERSONAL!S5="","",PERSONAL!S5)</f>
        <v/>
      </c>
      <c r="L47"/>
      <c r="M47"/>
    </row>
    <row r="48" spans="1:13" ht="13.2" x14ac:dyDescent="0.25">
      <c r="A48" t="str">
        <f>IF(PERSONAL!B55="","",PERSONAL!B55)</f>
        <v/>
      </c>
      <c r="B48" t="str">
        <f>IF(PERSONAL!C55="","",PERSONAL!C55)</f>
        <v/>
      </c>
      <c r="C48" t="str">
        <f>IF(PERSONAL!E55="","",PERSONAL!E55)</f>
        <v/>
      </c>
      <c r="D48" t="str">
        <f>IF(PERSONAL!F55="","",PERSONAL!F55)</f>
        <v/>
      </c>
      <c r="E48"/>
      <c r="F48"/>
      <c r="G48" t="str">
        <f>IF(PERSONAL!N55="","",PERSONAL!N55)</f>
        <v/>
      </c>
      <c r="H48" t="str">
        <f>IF(PERSONAL!O55="","",PERSONAL!O55)</f>
        <v/>
      </c>
      <c r="I48" t="str">
        <f>IF(PERSONAL!P55="","",PERSONAL!P55)</f>
        <v/>
      </c>
      <c r="J48" t="str">
        <f>IF(PERSONAL!Q55="","",PERSONAL!Q55)</f>
        <v/>
      </c>
      <c r="K48" t="str">
        <f>IF(PERSONAL!S55="","",PERSONAL!S55)</f>
        <v/>
      </c>
      <c r="L48"/>
      <c r="M48"/>
    </row>
    <row r="49" spans="1:13" ht="13.2" x14ac:dyDescent="0.25">
      <c r="A49" t="str">
        <f>IF(PERSONAL!B56="","",PERSONAL!B56)</f>
        <v/>
      </c>
      <c r="B49" t="str">
        <f>IF(PERSONAL!C56="","",PERSONAL!C56)</f>
        <v/>
      </c>
      <c r="C49" t="str">
        <f>IF(PERSONAL!E56="","",PERSONAL!E56)</f>
        <v/>
      </c>
      <c r="D49" t="str">
        <f>IF(PERSONAL!F56="","",PERSONAL!F56)</f>
        <v/>
      </c>
      <c r="E49"/>
      <c r="F49"/>
      <c r="G49" t="str">
        <f>IF(PERSONAL!N56="","",PERSONAL!N56)</f>
        <v/>
      </c>
      <c r="H49" t="str">
        <f>IF(PERSONAL!O56="","",PERSONAL!O56)</f>
        <v/>
      </c>
      <c r="I49" t="str">
        <f>IF(PERSONAL!P56="","",PERSONAL!P56)</f>
        <v/>
      </c>
      <c r="J49" t="str">
        <f>IF(PERSONAL!Q56="","",PERSONAL!Q56)</f>
        <v/>
      </c>
      <c r="K49" t="str">
        <f>IF(PERSONAL!S56="","",PERSONAL!S56)</f>
        <v/>
      </c>
      <c r="L49"/>
      <c r="M49"/>
    </row>
    <row r="50" spans="1:13" ht="13.2" x14ac:dyDescent="0.25">
      <c r="A50" t="str">
        <f>IF(PERSONAL!B66="","",PERSONAL!B66)</f>
        <v/>
      </c>
      <c r="B50" t="str">
        <f>IF(PERSONAL!C66="","",PERSONAL!C66)</f>
        <v/>
      </c>
      <c r="C50" t="str">
        <f>IF(PERSONAL!E66="","",PERSONAL!E66)</f>
        <v/>
      </c>
      <c r="D50" t="str">
        <f>IF(PERSONAL!F66="","",PERSONAL!F66)</f>
        <v/>
      </c>
      <c r="E50"/>
      <c r="F50"/>
      <c r="G50" t="str">
        <f>IF(PERSONAL!N66="","",PERSONAL!N66)</f>
        <v/>
      </c>
      <c r="H50" t="str">
        <f>IF(PERSONAL!O66="","",PERSONAL!O66)</f>
        <v/>
      </c>
      <c r="I50" t="str">
        <f>IF(PERSONAL!P66="","",PERSONAL!P66)</f>
        <v/>
      </c>
      <c r="J50" t="str">
        <f>IF(PERSONAL!Q66="","",PERSONAL!Q66)</f>
        <v/>
      </c>
      <c r="K50" t="str">
        <f>IF(PERSONAL!S66="","",PERSONAL!S66)</f>
        <v/>
      </c>
      <c r="L50"/>
      <c r="M50"/>
    </row>
    <row r="51" spans="1:13" ht="13.2" x14ac:dyDescent="0.25">
      <c r="A51" t="str">
        <f>IF(PERSONAL!B67="","",PERSONAL!B67)</f>
        <v/>
      </c>
      <c r="B51" t="str">
        <f>IF(PERSONAL!C67="","",PERSONAL!C67)</f>
        <v/>
      </c>
      <c r="C51" t="str">
        <f>IF(PERSONAL!E67="","",PERSONAL!E67)</f>
        <v/>
      </c>
      <c r="D51" t="str">
        <f>IF(PERSONAL!F67="","",PERSONAL!F67)</f>
        <v/>
      </c>
      <c r="E51"/>
      <c r="F51"/>
      <c r="G51" t="str">
        <f>IF(PERSONAL!N67="","",PERSONAL!N67)</f>
        <v/>
      </c>
      <c r="H51" t="str">
        <f>IF(PERSONAL!O67="","",PERSONAL!O67)</f>
        <v/>
      </c>
      <c r="I51" t="str">
        <f>IF(PERSONAL!P67="","",PERSONAL!P67)</f>
        <v/>
      </c>
      <c r="J51" t="str">
        <f>IF(PERSONAL!Q67="","",PERSONAL!Q67)</f>
        <v/>
      </c>
      <c r="K51" t="str">
        <f>IF(PERSONAL!S67="","",PERSONAL!S67)</f>
        <v/>
      </c>
      <c r="L51"/>
      <c r="M51"/>
    </row>
    <row r="52" spans="1:13" ht="13.2" x14ac:dyDescent="0.25">
      <c r="A52" t="str">
        <f>IF(PERSONAL!B68="","",PERSONAL!B68)</f>
        <v/>
      </c>
      <c r="B52" t="str">
        <f>IF(PERSONAL!C68="","",PERSONAL!C68)</f>
        <v/>
      </c>
      <c r="C52" t="str">
        <f>IF(PERSONAL!E68="","",PERSONAL!E68)</f>
        <v/>
      </c>
      <c r="D52" t="str">
        <f>IF(PERSONAL!F68="","",PERSONAL!F68)</f>
        <v/>
      </c>
      <c r="E52"/>
      <c r="F52"/>
      <c r="G52" t="str">
        <f>IF(PERSONAL!N68="","",PERSONAL!N68)</f>
        <v/>
      </c>
      <c r="H52" t="str">
        <f>IF(PERSONAL!O68="","",PERSONAL!O68)</f>
        <v/>
      </c>
      <c r="I52" t="str">
        <f>IF(PERSONAL!P68="","",PERSONAL!P68)</f>
        <v/>
      </c>
      <c r="J52" t="str">
        <f>IF(PERSONAL!Q68="","",PERSONAL!Q68)</f>
        <v/>
      </c>
      <c r="K52" t="str">
        <f>IF(PERSONAL!S68="","",PERSONAL!S68)</f>
        <v/>
      </c>
      <c r="L52"/>
      <c r="M52"/>
    </row>
    <row r="53" spans="1:13" ht="13.2" x14ac:dyDescent="0.25">
      <c r="A53" t="str">
        <f>IF(PERSONAL!B69="","",PERSONAL!B69)</f>
        <v/>
      </c>
      <c r="B53" t="str">
        <f>IF(PERSONAL!C69="","",PERSONAL!C69)</f>
        <v/>
      </c>
      <c r="C53" t="str">
        <f>IF(PERSONAL!E69="","",PERSONAL!E69)</f>
        <v/>
      </c>
      <c r="D53" t="str">
        <f>IF(PERSONAL!F69="","",PERSONAL!F69)</f>
        <v/>
      </c>
      <c r="E53"/>
      <c r="F53"/>
      <c r="G53" t="str">
        <f>IF(PERSONAL!N69="","",PERSONAL!N69)</f>
        <v/>
      </c>
      <c r="H53" t="str">
        <f>IF(PERSONAL!O69="","",PERSONAL!O69)</f>
        <v/>
      </c>
      <c r="I53" t="str">
        <f>IF(PERSONAL!P69="","",PERSONAL!P69)</f>
        <v/>
      </c>
      <c r="J53" t="str">
        <f>IF(PERSONAL!Q69="","",PERSONAL!Q69)</f>
        <v/>
      </c>
      <c r="K53" t="str">
        <f>IF(PERSONAL!S69="","",PERSONAL!S69)</f>
        <v/>
      </c>
      <c r="L53"/>
      <c r="M53"/>
    </row>
    <row r="54" spans="1:13" ht="13.2" x14ac:dyDescent="0.25">
      <c r="A54" t="str">
        <f>IF(PERSONAL!B70="","",PERSONAL!B70)</f>
        <v/>
      </c>
      <c r="B54" t="str">
        <f>IF(PERSONAL!C70="","",PERSONAL!C70)</f>
        <v/>
      </c>
      <c r="C54" t="str">
        <f>IF(PERSONAL!E70="","",PERSONAL!E70)</f>
        <v/>
      </c>
      <c r="D54" t="str">
        <f>IF(PERSONAL!F70="","",PERSONAL!F70)</f>
        <v/>
      </c>
      <c r="E54"/>
      <c r="F54"/>
      <c r="G54" t="str">
        <f>IF(PERSONAL!N70="","",PERSONAL!N70)</f>
        <v/>
      </c>
      <c r="H54" t="str">
        <f>IF(PERSONAL!O70="","",PERSONAL!O70)</f>
        <v/>
      </c>
      <c r="I54" t="str">
        <f>IF(PERSONAL!P70="","",PERSONAL!P70)</f>
        <v/>
      </c>
      <c r="J54" t="str">
        <f>IF(PERSONAL!Q70="","",PERSONAL!Q70)</f>
        <v/>
      </c>
      <c r="K54" t="str">
        <f>IF(PERSONAL!S70="","",PERSONAL!S70)</f>
        <v/>
      </c>
      <c r="L54"/>
      <c r="M54"/>
    </row>
    <row r="55" spans="1:13" ht="13.2" x14ac:dyDescent="0.25">
      <c r="A55" t="str">
        <f>IF(PERSONAL!B71="","",PERSONAL!B71)</f>
        <v/>
      </c>
      <c r="B55" t="str">
        <f>IF(PERSONAL!C71="","",PERSONAL!C71)</f>
        <v/>
      </c>
      <c r="C55" t="str">
        <f>IF(PERSONAL!E71="","",PERSONAL!E71)</f>
        <v/>
      </c>
      <c r="D55" t="str">
        <f>IF(PERSONAL!F71="","",PERSONAL!F71)</f>
        <v/>
      </c>
      <c r="E55"/>
      <c r="F55"/>
      <c r="G55" t="str">
        <f>IF(PERSONAL!N71="","",PERSONAL!N71)</f>
        <v/>
      </c>
      <c r="H55" t="str">
        <f>IF(PERSONAL!O71="","",PERSONAL!O71)</f>
        <v/>
      </c>
      <c r="I55" t="str">
        <f>IF(PERSONAL!P71="","",PERSONAL!P71)</f>
        <v/>
      </c>
      <c r="J55" t="str">
        <f>IF(PERSONAL!Q71="","",PERSONAL!Q71)</f>
        <v/>
      </c>
      <c r="K55" t="str">
        <f>IF(PERSONAL!S71="","",PERSONAL!S71)</f>
        <v/>
      </c>
      <c r="L55"/>
      <c r="M55"/>
    </row>
    <row r="56" spans="1:13" ht="13.2" x14ac:dyDescent="0.25">
      <c r="A56" t="str">
        <f>IF(PERSONAL!B72="","",PERSONAL!B72)</f>
        <v/>
      </c>
      <c r="B56" t="str">
        <f>IF(PERSONAL!C72="","",PERSONAL!C72)</f>
        <v/>
      </c>
      <c r="C56" t="str">
        <f>IF(PERSONAL!E72="","",PERSONAL!E72)</f>
        <v/>
      </c>
      <c r="D56" t="str">
        <f>IF(PERSONAL!F72="","",PERSONAL!F72)</f>
        <v/>
      </c>
      <c r="E56"/>
      <c r="F56"/>
      <c r="G56" t="str">
        <f>IF(PERSONAL!N72="","",PERSONAL!N72)</f>
        <v/>
      </c>
      <c r="H56" t="str">
        <f>IF(PERSONAL!O72="","",PERSONAL!O72)</f>
        <v/>
      </c>
      <c r="I56" t="str">
        <f>IF(PERSONAL!P72="","",PERSONAL!P72)</f>
        <v/>
      </c>
      <c r="J56" t="str">
        <f>IF(PERSONAL!Q72="","",PERSONAL!Q72)</f>
        <v/>
      </c>
      <c r="K56" t="str">
        <f>IF(PERSONAL!S72="","",PERSONAL!S72)</f>
        <v/>
      </c>
      <c r="L56"/>
      <c r="M56"/>
    </row>
    <row r="57" spans="1:13" ht="13.2" x14ac:dyDescent="0.25">
      <c r="A57" t="str">
        <f>IF(PERSONAL!B73="","",PERSONAL!B73)</f>
        <v/>
      </c>
      <c r="B57" t="str">
        <f>IF(PERSONAL!C73="","",PERSONAL!C73)</f>
        <v/>
      </c>
      <c r="C57" t="str">
        <f>IF(PERSONAL!E73="","",PERSONAL!E73)</f>
        <v/>
      </c>
      <c r="D57" t="str">
        <f>IF(PERSONAL!F73="","",PERSONAL!F73)</f>
        <v/>
      </c>
      <c r="E57"/>
      <c r="F57"/>
      <c r="G57" t="str">
        <f>IF(PERSONAL!N73="","",PERSONAL!N73)</f>
        <v/>
      </c>
      <c r="H57" t="str">
        <f>IF(PERSONAL!O73="","",PERSONAL!O73)</f>
        <v/>
      </c>
      <c r="I57" t="str">
        <f>IF(PERSONAL!P73="","",PERSONAL!P73)</f>
        <v/>
      </c>
      <c r="J57" t="str">
        <f>IF(PERSONAL!Q73="","",PERSONAL!Q73)</f>
        <v/>
      </c>
      <c r="K57" t="str">
        <f>IF(PERSONAL!S73="","",PERSONAL!S73)</f>
        <v/>
      </c>
      <c r="L57"/>
      <c r="M57"/>
    </row>
    <row r="58" spans="1:13" ht="13.2" x14ac:dyDescent="0.25">
      <c r="A58" t="str">
        <f>IF(PERSONAL!B74="","",PERSONAL!B74)</f>
        <v/>
      </c>
      <c r="B58" t="str">
        <f>IF(PERSONAL!C74="","",PERSONAL!C74)</f>
        <v/>
      </c>
      <c r="C58" t="str">
        <f>IF(PERSONAL!E74="","",PERSONAL!E74)</f>
        <v/>
      </c>
      <c r="D58" t="str">
        <f>IF(PERSONAL!F74="","",PERSONAL!F74)</f>
        <v/>
      </c>
      <c r="E58"/>
      <c r="F58"/>
      <c r="G58" t="str">
        <f>IF(PERSONAL!N74="","",PERSONAL!N74)</f>
        <v/>
      </c>
      <c r="H58" t="str">
        <f>IF(PERSONAL!O74="","",PERSONAL!O74)</f>
        <v/>
      </c>
      <c r="I58" t="str">
        <f>IF(PERSONAL!P74="","",PERSONAL!P74)</f>
        <v/>
      </c>
      <c r="J58" t="str">
        <f>IF(PERSONAL!Q74="","",PERSONAL!Q74)</f>
        <v/>
      </c>
      <c r="K58" t="str">
        <f>IF(PERSONAL!S74="","",PERSONAL!S74)</f>
        <v/>
      </c>
      <c r="L58"/>
      <c r="M58"/>
    </row>
    <row r="59" spans="1:13" ht="13.2" x14ac:dyDescent="0.25">
      <c r="A59" t="str">
        <f>IF(PERSONAL!B75="","",PERSONAL!B75)</f>
        <v/>
      </c>
      <c r="B59" t="str">
        <f>IF(PERSONAL!C75="","",PERSONAL!C75)</f>
        <v/>
      </c>
      <c r="C59" t="str">
        <f>IF(PERSONAL!E75="","",PERSONAL!E75)</f>
        <v/>
      </c>
      <c r="D59" t="str">
        <f>IF(PERSONAL!F75="","",PERSONAL!F75)</f>
        <v/>
      </c>
      <c r="E59"/>
      <c r="F59"/>
      <c r="G59" t="str">
        <f>IF(PERSONAL!N75="","",PERSONAL!N75)</f>
        <v/>
      </c>
      <c r="H59" t="str">
        <f>IF(PERSONAL!O75="","",PERSONAL!O75)</f>
        <v/>
      </c>
      <c r="I59" t="str">
        <f>IF(PERSONAL!P75="","",PERSONAL!P75)</f>
        <v/>
      </c>
      <c r="J59" t="str">
        <f>IF(PERSONAL!Q75="","",PERSONAL!Q75)</f>
        <v/>
      </c>
      <c r="K59" t="str">
        <f>IF(PERSONAL!S75="","",PERSONAL!S75)</f>
        <v/>
      </c>
      <c r="L59"/>
      <c r="M59"/>
    </row>
    <row r="60" spans="1:13" ht="13.2" x14ac:dyDescent="0.25">
      <c r="A60" t="str">
        <f>IF(PERSONAL!B76="","",PERSONAL!B76)</f>
        <v/>
      </c>
      <c r="B60" t="str">
        <f>IF(PERSONAL!C76="","",PERSONAL!C76)</f>
        <v/>
      </c>
      <c r="C60" t="str">
        <f>IF(PERSONAL!E76="","",PERSONAL!E76)</f>
        <v/>
      </c>
      <c r="D60" t="str">
        <f>IF(PERSONAL!F76="","",PERSONAL!F76)</f>
        <v/>
      </c>
      <c r="E60"/>
      <c r="F60"/>
      <c r="G60" t="str">
        <f>IF(PERSONAL!N76="","",PERSONAL!N76)</f>
        <v/>
      </c>
      <c r="H60" t="str">
        <f>IF(PERSONAL!O76="","",PERSONAL!O76)</f>
        <v/>
      </c>
      <c r="I60" t="str">
        <f>IF(PERSONAL!P76="","",PERSONAL!P76)</f>
        <v/>
      </c>
      <c r="J60" t="str">
        <f>IF(PERSONAL!Q76="","",PERSONAL!Q76)</f>
        <v/>
      </c>
      <c r="K60" t="str">
        <f>IF(PERSONAL!S76="","",PERSONAL!S76)</f>
        <v/>
      </c>
      <c r="L60"/>
      <c r="M60"/>
    </row>
    <row r="61" spans="1:13" ht="13.2" x14ac:dyDescent="0.25">
      <c r="A61" t="str">
        <f>IF(PERSONAL!B77="","",PERSONAL!B77)</f>
        <v/>
      </c>
      <c r="B61" t="str">
        <f>IF(PERSONAL!C77="","",PERSONAL!C77)</f>
        <v/>
      </c>
      <c r="C61" t="str">
        <f>IF(PERSONAL!E77="","",PERSONAL!E77)</f>
        <v/>
      </c>
      <c r="D61" t="str">
        <f>IF(PERSONAL!F77="","",PERSONAL!F77)</f>
        <v/>
      </c>
      <c r="E61"/>
      <c r="F61"/>
      <c r="G61" t="str">
        <f>IF(PERSONAL!N77="","",PERSONAL!N77)</f>
        <v/>
      </c>
      <c r="H61" t="str">
        <f>IF(PERSONAL!O77="","",PERSONAL!O77)</f>
        <v/>
      </c>
      <c r="I61" t="str">
        <f>IF(PERSONAL!P77="","",PERSONAL!P77)</f>
        <v/>
      </c>
      <c r="J61" t="str">
        <f>IF(PERSONAL!Q77="","",PERSONAL!Q77)</f>
        <v/>
      </c>
      <c r="K61" t="str">
        <f>IF(PERSONAL!S77="","",PERSONAL!S77)</f>
        <v/>
      </c>
      <c r="L61"/>
      <c r="M61"/>
    </row>
    <row r="62" spans="1:13" ht="13.2" x14ac:dyDescent="0.25">
      <c r="A62" t="e">
        <f>IF(#REF!="","",#REF!)</f>
        <v>#REF!</v>
      </c>
      <c r="B62" t="e">
        <f>IF(#REF!="","",#REF!)</f>
        <v>#REF!</v>
      </c>
      <c r="C62" t="e">
        <f>IF(#REF!="","",#REF!)</f>
        <v>#REF!</v>
      </c>
      <c r="D62" t="e">
        <f>IF(#REF!="","",#REF!)</f>
        <v>#REF!</v>
      </c>
      <c r="E62"/>
      <c r="F62"/>
      <c r="G62" t="e">
        <f>IF(#REF!="","",#REF!)</f>
        <v>#REF!</v>
      </c>
      <c r="H62" t="e">
        <f>IF(#REF!="","",#REF!)</f>
        <v>#REF!</v>
      </c>
      <c r="I62" t="e">
        <f>IF(#REF!="","",#REF!)</f>
        <v>#REF!</v>
      </c>
      <c r="J62" t="e">
        <f>IF(#REF!="","",#REF!)</f>
        <v>#REF!</v>
      </c>
      <c r="K62" t="e">
        <f>IF(#REF!="","",#REF!)</f>
        <v>#REF!</v>
      </c>
      <c r="L62"/>
      <c r="M62"/>
    </row>
    <row r="63" spans="1:13" ht="13.2" x14ac:dyDescent="0.25">
      <c r="A63" t="e">
        <f>IF(#REF!="","",#REF!)</f>
        <v>#REF!</v>
      </c>
      <c r="B63" t="e">
        <f>IF(#REF!="","",#REF!)</f>
        <v>#REF!</v>
      </c>
      <c r="C63" t="e">
        <f>IF(#REF!="","",#REF!)</f>
        <v>#REF!</v>
      </c>
      <c r="D63" t="e">
        <f>IF(#REF!="","",#REF!)</f>
        <v>#REF!</v>
      </c>
      <c r="E63"/>
      <c r="F63"/>
      <c r="G63" t="e">
        <f>IF(#REF!="","",#REF!)</f>
        <v>#REF!</v>
      </c>
      <c r="H63" t="e">
        <f>IF(#REF!="","",#REF!)</f>
        <v>#REF!</v>
      </c>
      <c r="I63" t="e">
        <f>IF(#REF!="","",#REF!)</f>
        <v>#REF!</v>
      </c>
      <c r="J63" t="e">
        <f>IF(#REF!="","",#REF!)</f>
        <v>#REF!</v>
      </c>
      <c r="K63" t="e">
        <f>IF(#REF!="","",#REF!)</f>
        <v>#REF!</v>
      </c>
      <c r="L63"/>
      <c r="M63"/>
    </row>
    <row r="64" spans="1:13" ht="13.2" x14ac:dyDescent="0.25">
      <c r="A64" t="e">
        <f>IF(#REF!="","",#REF!)</f>
        <v>#REF!</v>
      </c>
      <c r="B64" t="e">
        <f>IF(#REF!="","",#REF!)</f>
        <v>#REF!</v>
      </c>
      <c r="C64" t="e">
        <f>IF(#REF!="","",#REF!)</f>
        <v>#REF!</v>
      </c>
      <c r="D64" t="e">
        <f>IF(#REF!="","",#REF!)</f>
        <v>#REF!</v>
      </c>
      <c r="E64"/>
      <c r="F64"/>
      <c r="G64" t="e">
        <f>IF(#REF!="","",#REF!)</f>
        <v>#REF!</v>
      </c>
      <c r="H64" t="e">
        <f>IF(#REF!="","",#REF!)</f>
        <v>#REF!</v>
      </c>
      <c r="I64" t="e">
        <f>IF(#REF!="","",#REF!)</f>
        <v>#REF!</v>
      </c>
      <c r="J64" t="e">
        <f>IF(#REF!="","",#REF!)</f>
        <v>#REF!</v>
      </c>
      <c r="K64" t="e">
        <f>IF(#REF!="","",#REF!)</f>
        <v>#REF!</v>
      </c>
      <c r="L64"/>
      <c r="M64"/>
    </row>
    <row r="65" spans="1:13" ht="13.2" x14ac:dyDescent="0.25">
      <c r="A65" t="e">
        <f>IF(#REF!="","",#REF!)</f>
        <v>#REF!</v>
      </c>
      <c r="B65" t="e">
        <f>IF(#REF!="","",#REF!)</f>
        <v>#REF!</v>
      </c>
      <c r="C65" t="e">
        <f>IF(#REF!="","",#REF!)</f>
        <v>#REF!</v>
      </c>
      <c r="D65" t="e">
        <f>IF(#REF!="","",#REF!)</f>
        <v>#REF!</v>
      </c>
      <c r="E65"/>
      <c r="F65"/>
      <c r="G65" t="e">
        <f>IF(#REF!="","",#REF!)</f>
        <v>#REF!</v>
      </c>
      <c r="H65" t="e">
        <f>IF(#REF!="","",#REF!)</f>
        <v>#REF!</v>
      </c>
      <c r="I65" t="e">
        <f>IF(#REF!="","",#REF!)</f>
        <v>#REF!</v>
      </c>
      <c r="J65" t="e">
        <f>IF(#REF!="","",#REF!)</f>
        <v>#REF!</v>
      </c>
      <c r="K65" t="e">
        <f>IF(#REF!="","",#REF!)</f>
        <v>#REF!</v>
      </c>
      <c r="L65"/>
      <c r="M65"/>
    </row>
    <row r="66" spans="1:13" ht="13.2" x14ac:dyDescent="0.25">
      <c r="A66" t="e">
        <f>IF(#REF!="","",#REF!)</f>
        <v>#REF!</v>
      </c>
      <c r="B66" t="e">
        <f>IF(#REF!="","",#REF!)</f>
        <v>#REF!</v>
      </c>
      <c r="C66" t="e">
        <f>IF(#REF!="","",#REF!)</f>
        <v>#REF!</v>
      </c>
      <c r="D66" t="e">
        <f>IF(#REF!="","",#REF!)</f>
        <v>#REF!</v>
      </c>
      <c r="E66"/>
      <c r="F66"/>
      <c r="G66" t="e">
        <f>IF(#REF!="","",#REF!)</f>
        <v>#REF!</v>
      </c>
      <c r="H66" t="e">
        <f>IF(#REF!="","",#REF!)</f>
        <v>#REF!</v>
      </c>
      <c r="I66" t="e">
        <f>IF(#REF!="","",#REF!)</f>
        <v>#REF!</v>
      </c>
      <c r="J66" t="e">
        <f>IF(#REF!="","",#REF!)</f>
        <v>#REF!</v>
      </c>
      <c r="K66" t="e">
        <f>IF(#REF!="","",#REF!)</f>
        <v>#REF!</v>
      </c>
      <c r="L66"/>
      <c r="M66"/>
    </row>
    <row r="67" spans="1:13" ht="13.2" x14ac:dyDescent="0.25">
      <c r="A67" t="e">
        <f>IF(#REF!="","",#REF!)</f>
        <v>#REF!</v>
      </c>
      <c r="B67" t="e">
        <f>IF(#REF!="","",#REF!)</f>
        <v>#REF!</v>
      </c>
      <c r="C67" t="e">
        <f>IF(#REF!="","",#REF!)</f>
        <v>#REF!</v>
      </c>
      <c r="D67" t="e">
        <f>IF(#REF!="","",#REF!)</f>
        <v>#REF!</v>
      </c>
      <c r="E67"/>
      <c r="F67"/>
      <c r="G67" t="e">
        <f>IF(#REF!="","",#REF!)</f>
        <v>#REF!</v>
      </c>
      <c r="H67" t="e">
        <f>IF(#REF!="","",#REF!)</f>
        <v>#REF!</v>
      </c>
      <c r="I67" t="e">
        <f>IF(#REF!="","",#REF!)</f>
        <v>#REF!</v>
      </c>
      <c r="J67" t="e">
        <f>IF(#REF!="","",#REF!)</f>
        <v>#REF!</v>
      </c>
      <c r="K67" t="e">
        <f>IF(#REF!="","",#REF!)</f>
        <v>#REF!</v>
      </c>
      <c r="L67"/>
      <c r="M67"/>
    </row>
    <row r="68" spans="1:13" ht="13.2" x14ac:dyDescent="0.25">
      <c r="A68" t="e">
        <f>IF(#REF!="","",#REF!)</f>
        <v>#REF!</v>
      </c>
      <c r="B68" t="e">
        <f>IF(#REF!="","",#REF!)</f>
        <v>#REF!</v>
      </c>
      <c r="C68" t="e">
        <f>IF(#REF!="","",#REF!)</f>
        <v>#REF!</v>
      </c>
      <c r="D68" t="e">
        <f>IF(#REF!="","",#REF!)</f>
        <v>#REF!</v>
      </c>
      <c r="E68"/>
      <c r="F68"/>
      <c r="G68" t="e">
        <f>IF(#REF!="","",#REF!)</f>
        <v>#REF!</v>
      </c>
      <c r="H68" t="e">
        <f>IF(#REF!="","",#REF!)</f>
        <v>#REF!</v>
      </c>
      <c r="I68" t="e">
        <f>IF(#REF!="","",#REF!)</f>
        <v>#REF!</v>
      </c>
      <c r="J68" t="e">
        <f>IF(#REF!="","",#REF!)</f>
        <v>#REF!</v>
      </c>
      <c r="K68" t="e">
        <f>IF(#REF!="","",#REF!)</f>
        <v>#REF!</v>
      </c>
      <c r="L68"/>
      <c r="M68"/>
    </row>
    <row r="69" spans="1:13" ht="13.2" x14ac:dyDescent="0.25">
      <c r="A69" t="e">
        <f>IF(#REF!="","",#REF!)</f>
        <v>#REF!</v>
      </c>
      <c r="B69" t="e">
        <f>IF(#REF!="","",#REF!)</f>
        <v>#REF!</v>
      </c>
      <c r="C69" t="e">
        <f>IF(#REF!="","",#REF!)</f>
        <v>#REF!</v>
      </c>
      <c r="D69" t="e">
        <f>IF(#REF!="","",#REF!)</f>
        <v>#REF!</v>
      </c>
      <c r="E69"/>
      <c r="F69"/>
      <c r="G69" t="e">
        <f>IF(#REF!="","",#REF!)</f>
        <v>#REF!</v>
      </c>
      <c r="H69" t="e">
        <f>IF(#REF!="","",#REF!)</f>
        <v>#REF!</v>
      </c>
      <c r="I69" t="e">
        <f>IF(#REF!="","",#REF!)</f>
        <v>#REF!</v>
      </c>
      <c r="J69" t="e">
        <f>IF(#REF!="","",#REF!)</f>
        <v>#REF!</v>
      </c>
      <c r="K69" t="e">
        <f>IF(#REF!="","",#REF!)</f>
        <v>#REF!</v>
      </c>
      <c r="L69"/>
      <c r="M69"/>
    </row>
    <row r="70" spans="1:13" ht="13.2" x14ac:dyDescent="0.25">
      <c r="A70" t="e">
        <f>IF(#REF!="","",#REF!)</f>
        <v>#REF!</v>
      </c>
      <c r="B70" t="e">
        <f>IF(#REF!="","",#REF!)</f>
        <v>#REF!</v>
      </c>
      <c r="C70" t="e">
        <f>IF(#REF!="","",#REF!)</f>
        <v>#REF!</v>
      </c>
      <c r="D70" t="e">
        <f>IF(#REF!="","",#REF!)</f>
        <v>#REF!</v>
      </c>
      <c r="E70"/>
      <c r="F70"/>
      <c r="G70" t="e">
        <f>IF(#REF!="","",#REF!)</f>
        <v>#REF!</v>
      </c>
      <c r="H70" t="e">
        <f>IF(#REF!="","",#REF!)</f>
        <v>#REF!</v>
      </c>
      <c r="I70" t="e">
        <f>IF(#REF!="","",#REF!)</f>
        <v>#REF!</v>
      </c>
      <c r="J70" t="e">
        <f>IF(#REF!="","",#REF!)</f>
        <v>#REF!</v>
      </c>
      <c r="K70" t="e">
        <f>IF(#REF!="","",#REF!)</f>
        <v>#REF!</v>
      </c>
      <c r="L70"/>
      <c r="M70"/>
    </row>
    <row r="71" spans="1:13" ht="13.2" x14ac:dyDescent="0.25">
      <c r="A71" t="e">
        <f>IF(#REF!="","",#REF!)</f>
        <v>#REF!</v>
      </c>
      <c r="B71" t="e">
        <f>IF(#REF!="","",#REF!)</f>
        <v>#REF!</v>
      </c>
      <c r="C71" t="e">
        <f>IF(#REF!="","",#REF!)</f>
        <v>#REF!</v>
      </c>
      <c r="D71" t="e">
        <f>IF(#REF!="","",#REF!)</f>
        <v>#REF!</v>
      </c>
      <c r="E71"/>
      <c r="F71"/>
      <c r="G71" t="e">
        <f>IF(#REF!="","",#REF!)</f>
        <v>#REF!</v>
      </c>
      <c r="H71" t="e">
        <f>IF(#REF!="","",#REF!)</f>
        <v>#REF!</v>
      </c>
      <c r="I71" t="e">
        <f>IF(#REF!="","",#REF!)</f>
        <v>#REF!</v>
      </c>
      <c r="J71" t="e">
        <f>IF(#REF!="","",#REF!)</f>
        <v>#REF!</v>
      </c>
      <c r="K71" t="e">
        <f>IF(#REF!="","",#REF!)</f>
        <v>#REF!</v>
      </c>
      <c r="L71"/>
      <c r="M71"/>
    </row>
    <row r="72" spans="1:13" ht="13.2" x14ac:dyDescent="0.25">
      <c r="A72" t="e">
        <f>IF(#REF!="","",#REF!)</f>
        <v>#REF!</v>
      </c>
      <c r="B72" t="e">
        <f>IF(#REF!="","",#REF!)</f>
        <v>#REF!</v>
      </c>
      <c r="C72" t="e">
        <f>IF(#REF!="","",#REF!)</f>
        <v>#REF!</v>
      </c>
      <c r="D72" t="e">
        <f>IF(#REF!="","",#REF!)</f>
        <v>#REF!</v>
      </c>
      <c r="E72"/>
      <c r="F72"/>
      <c r="G72" t="e">
        <f>IF(#REF!="","",#REF!)</f>
        <v>#REF!</v>
      </c>
      <c r="H72" t="e">
        <f>IF(#REF!="","",#REF!)</f>
        <v>#REF!</v>
      </c>
      <c r="I72" t="e">
        <f>IF(#REF!="","",#REF!)</f>
        <v>#REF!</v>
      </c>
      <c r="J72" t="e">
        <f>IF(#REF!="","",#REF!)</f>
        <v>#REF!</v>
      </c>
      <c r="K72" t="e">
        <f>IF(#REF!="","",#REF!)</f>
        <v>#REF!</v>
      </c>
      <c r="L72"/>
      <c r="M72"/>
    </row>
    <row r="73" spans="1:13" ht="13.2" x14ac:dyDescent="0.25">
      <c r="A73" t="e">
        <f>IF(#REF!="","",#REF!)</f>
        <v>#REF!</v>
      </c>
      <c r="B73" t="e">
        <f>IF(#REF!="","",#REF!)</f>
        <v>#REF!</v>
      </c>
      <c r="C73" t="e">
        <f>IF(#REF!="","",#REF!)</f>
        <v>#REF!</v>
      </c>
      <c r="D73" t="e">
        <f>IF(#REF!="","",#REF!)</f>
        <v>#REF!</v>
      </c>
      <c r="E73"/>
      <c r="F73"/>
      <c r="G73" t="e">
        <f>IF(#REF!="","",#REF!)</f>
        <v>#REF!</v>
      </c>
      <c r="H73" t="e">
        <f>IF(#REF!="","",#REF!)</f>
        <v>#REF!</v>
      </c>
      <c r="I73" t="e">
        <f>IF(#REF!="","",#REF!)</f>
        <v>#REF!</v>
      </c>
      <c r="J73" t="e">
        <f>IF(#REF!="","",#REF!)</f>
        <v>#REF!</v>
      </c>
      <c r="K73" t="e">
        <f>IF(#REF!="","",#REF!)</f>
        <v>#REF!</v>
      </c>
      <c r="L73"/>
      <c r="M73"/>
    </row>
    <row r="74" spans="1:13" ht="13.2" x14ac:dyDescent="0.25">
      <c r="A74" t="e">
        <f>IF(#REF!="","",#REF!)</f>
        <v>#REF!</v>
      </c>
      <c r="B74" t="e">
        <f>IF(#REF!="","",#REF!)</f>
        <v>#REF!</v>
      </c>
      <c r="C74" t="e">
        <f>IF(#REF!="","",#REF!)</f>
        <v>#REF!</v>
      </c>
      <c r="D74" t="e">
        <f>IF(#REF!="","",#REF!)</f>
        <v>#REF!</v>
      </c>
      <c r="E74"/>
      <c r="F74"/>
      <c r="G74" t="e">
        <f>IF(#REF!="","",#REF!)</f>
        <v>#REF!</v>
      </c>
      <c r="H74" t="e">
        <f>IF(#REF!="","",#REF!)</f>
        <v>#REF!</v>
      </c>
      <c r="I74" t="e">
        <f>IF(#REF!="","",#REF!)</f>
        <v>#REF!</v>
      </c>
      <c r="J74" t="e">
        <f>IF(#REF!="","",#REF!)</f>
        <v>#REF!</v>
      </c>
      <c r="K74" t="e">
        <f>IF(#REF!="","",#REF!)</f>
        <v>#REF!</v>
      </c>
      <c r="L74"/>
      <c r="M74"/>
    </row>
    <row r="75" spans="1:13" ht="13.2" x14ac:dyDescent="0.25">
      <c r="A75" t="e">
        <f>IF(#REF!="","",#REF!)</f>
        <v>#REF!</v>
      </c>
      <c r="B75" t="e">
        <f>IF(#REF!="","",#REF!)</f>
        <v>#REF!</v>
      </c>
      <c r="C75" t="e">
        <f>IF(#REF!="","",#REF!)</f>
        <v>#REF!</v>
      </c>
      <c r="D75" t="e">
        <f>IF(#REF!="","",#REF!)</f>
        <v>#REF!</v>
      </c>
      <c r="E75"/>
      <c r="F75"/>
      <c r="G75" t="e">
        <f>IF(#REF!="","",#REF!)</f>
        <v>#REF!</v>
      </c>
      <c r="H75" t="e">
        <f>IF(#REF!="","",#REF!)</f>
        <v>#REF!</v>
      </c>
      <c r="I75" t="e">
        <f>IF(#REF!="","",#REF!)</f>
        <v>#REF!</v>
      </c>
      <c r="J75" t="e">
        <f>IF(#REF!="","",#REF!)</f>
        <v>#REF!</v>
      </c>
      <c r="K75" t="e">
        <f>IF(#REF!="","",#REF!)</f>
        <v>#REF!</v>
      </c>
      <c r="L75"/>
      <c r="M75"/>
    </row>
    <row r="76" spans="1:13" ht="13.2" x14ac:dyDescent="0.25">
      <c r="A76" t="e">
        <f>IF(#REF!="","",#REF!)</f>
        <v>#REF!</v>
      </c>
      <c r="B76" t="e">
        <f>IF(#REF!="","",#REF!)</f>
        <v>#REF!</v>
      </c>
      <c r="C76" t="e">
        <f>IF(#REF!="","",#REF!)</f>
        <v>#REF!</v>
      </c>
      <c r="D76" t="e">
        <f>IF(#REF!="","",#REF!)</f>
        <v>#REF!</v>
      </c>
      <c r="E76"/>
      <c r="F76"/>
      <c r="G76" t="e">
        <f>IF(#REF!="","",#REF!)</f>
        <v>#REF!</v>
      </c>
      <c r="H76" t="e">
        <f>IF(#REF!="","",#REF!)</f>
        <v>#REF!</v>
      </c>
      <c r="I76" t="e">
        <f>IF(#REF!="","",#REF!)</f>
        <v>#REF!</v>
      </c>
      <c r="J76" t="e">
        <f>IF(#REF!="","",#REF!)</f>
        <v>#REF!</v>
      </c>
      <c r="K76" t="e">
        <f>IF(#REF!="","",#REF!)</f>
        <v>#REF!</v>
      </c>
      <c r="L76"/>
      <c r="M76"/>
    </row>
    <row r="77" spans="1:13" ht="13.2" x14ac:dyDescent="0.25">
      <c r="A77"/>
      <c r="B77"/>
    </row>
    <row r="78" spans="1:13" ht="13.2" x14ac:dyDescent="0.25">
      <c r="A78"/>
      <c r="B78"/>
    </row>
    <row r="79" spans="1:13" ht="13.2" x14ac:dyDescent="0.25">
      <c r="A79"/>
      <c r="B79"/>
    </row>
    <row r="80" spans="1:13" ht="13.2" x14ac:dyDescent="0.25">
      <c r="B80"/>
    </row>
  </sheetData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I40"/>
  <sheetViews>
    <sheetView showGridLines="0" workbookViewId="0"/>
  </sheetViews>
  <sheetFormatPr baseColWidth="10" defaultColWidth="11.44140625" defaultRowHeight="9.6" x14ac:dyDescent="0.2"/>
  <cols>
    <col min="1" max="1" width="2.44140625" style="226" customWidth="1"/>
    <col min="2" max="2" width="34.109375" style="226" customWidth="1"/>
    <col min="3" max="3" width="12.5546875" style="226" customWidth="1"/>
    <col min="4" max="7" width="11.44140625" style="226"/>
    <col min="8" max="8" width="5.88671875" style="462" customWidth="1"/>
    <col min="9" max="9" width="9.44140625" style="226" customWidth="1"/>
    <col min="10" max="16384" width="11.44140625" style="226"/>
  </cols>
  <sheetData>
    <row r="1" spans="1:9" x14ac:dyDescent="0.2">
      <c r="B1" s="226" t="str">
        <f>[2]VALORACIÓN!B1</f>
        <v>Cuestión y ponderación de la misma</v>
      </c>
      <c r="H1" s="462" t="s">
        <v>282</v>
      </c>
      <c r="I1" s="462" t="s">
        <v>478</v>
      </c>
    </row>
    <row r="2" spans="1:9" s="462" customFormat="1" x14ac:dyDescent="0.2">
      <c r="A2" s="463">
        <f>[2]VALORACIÓN!A2</f>
        <v>1</v>
      </c>
      <c r="B2" s="463" t="str">
        <f>[2]VALORACIÓN!B2</f>
        <v>Amplitud del mercado en el que es innovador</v>
      </c>
      <c r="C2" s="464" t="str">
        <f>[2]VALORACIÓN!C2</f>
        <v>Empresa</v>
      </c>
      <c r="D2" s="464" t="str">
        <f>[2]VALORACIÓN!D2</f>
        <v>Navarra</v>
      </c>
      <c r="E2" s="464" t="str">
        <f>[2]VALORACIÓN!E2</f>
        <v>España</v>
      </c>
      <c r="F2" s="464" t="str">
        <f>[2]VALORACIÓN!F2</f>
        <v>Europa</v>
      </c>
      <c r="G2" s="464" t="str">
        <f>[2]VALORACIÓN!G2</f>
        <v>Mundo</v>
      </c>
      <c r="H2" s="465"/>
    </row>
    <row r="3" spans="1:9" x14ac:dyDescent="0.2">
      <c r="B3" s="466">
        <f>[2]VALORACIÓN!B3</f>
        <v>4</v>
      </c>
      <c r="C3" s="467">
        <f>[2]VALORACIÓN!C3</f>
        <v>1</v>
      </c>
      <c r="D3" s="467">
        <f>[2]VALORACIÓN!D3</f>
        <v>2</v>
      </c>
      <c r="E3" s="467">
        <f>[2]VALORACIÓN!E3</f>
        <v>3</v>
      </c>
      <c r="F3" s="467">
        <f>[2]VALORACIÓN!F3</f>
        <v>4</v>
      </c>
      <c r="G3" s="467">
        <f>[2]VALORACIÓN!G3</f>
        <v>5</v>
      </c>
      <c r="H3" s="468"/>
    </row>
    <row r="4" spans="1:9" x14ac:dyDescent="0.2">
      <c r="B4" s="469" t="str">
        <f>[2]VALORACIÓN!B4</f>
        <v>Pon una X en la columna adecuada</v>
      </c>
      <c r="C4" s="470"/>
      <c r="D4" s="470"/>
      <c r="E4" s="470"/>
      <c r="F4" s="470"/>
      <c r="G4" s="470"/>
      <c r="H4" s="471">
        <f>IF(C4="x",C3*B3,0)+IF(D4="x",D3*B3,0)+IF(E4="x",E3*B3,0)+IF(F4="x",F3*B3,0)+IF(G3="x",G4*B3,0)</f>
        <v>0</v>
      </c>
    </row>
    <row r="5" spans="1:9" s="462" customFormat="1" x14ac:dyDescent="0.2">
      <c r="A5" s="463">
        <f>[2]VALORACIÓN!A5</f>
        <v>2</v>
      </c>
      <c r="B5" s="463" t="str">
        <f>[2]VALORACIÓN!B5</f>
        <v>Grado de innovación técnica que aporta</v>
      </c>
      <c r="C5" s="464" t="str">
        <f>[2]VALORACIÓN!C5</f>
        <v>Bajo</v>
      </c>
      <c r="D5" s="464" t="str">
        <f>[2]VALORACIÓN!D5</f>
        <v>Medio-bajo</v>
      </c>
      <c r="E5" s="464" t="str">
        <f>[2]VALORACIÓN!E5</f>
        <v>Medio</v>
      </c>
      <c r="F5" s="464" t="str">
        <f>[2]VALORACIÓN!F5</f>
        <v>Medio-Alto</v>
      </c>
      <c r="G5" s="464" t="str">
        <f>[2]VALORACIÓN!G5</f>
        <v>Alto</v>
      </c>
      <c r="H5" s="465"/>
    </row>
    <row r="6" spans="1:9" x14ac:dyDescent="0.2">
      <c r="B6" s="466">
        <f>[2]VALORACIÓN!B6</f>
        <v>5</v>
      </c>
      <c r="C6" s="467">
        <f>[2]VALORACIÓN!C6</f>
        <v>1</v>
      </c>
      <c r="D6" s="467">
        <f>[2]VALORACIÓN!D6</f>
        <v>2</v>
      </c>
      <c r="E6" s="467">
        <f>[2]VALORACIÓN!E6</f>
        <v>3</v>
      </c>
      <c r="F6" s="467">
        <f>[2]VALORACIÓN!F6</f>
        <v>4</v>
      </c>
      <c r="G6" s="467">
        <f>[2]VALORACIÓN!G6</f>
        <v>5</v>
      </c>
      <c r="H6" s="468"/>
    </row>
    <row r="7" spans="1:9" x14ac:dyDescent="0.2">
      <c r="B7" s="469" t="str">
        <f>[2]VALORACIÓN!B7</f>
        <v>Pon una X en la columna adecuada</v>
      </c>
      <c r="C7" s="470"/>
      <c r="D7" s="470"/>
      <c r="E7" s="470"/>
      <c r="F7" s="470"/>
      <c r="G7" s="470"/>
      <c r="H7" s="471" t="e">
        <f>SUMIF(C7:G7,"x",[2]VALORACIÓN!C6:G6)</f>
        <v>#VALUE!</v>
      </c>
    </row>
    <row r="8" spans="1:9" s="462" customFormat="1" x14ac:dyDescent="0.2">
      <c r="A8" s="463">
        <f>[2]VALORACIÓN!A8</f>
        <v>3</v>
      </c>
      <c r="B8" s="463" t="str">
        <f>[2]VALORACIÓN!B8</f>
        <v>Importancia para la empresa</v>
      </c>
      <c r="C8" s="464" t="str">
        <f>[2]VALORACIÓN!C8</f>
        <v>Posicionamiento estratégico</v>
      </c>
      <c r="D8" s="464" t="str">
        <f>[2]VALORACIÓN!D8</f>
        <v>Diversificación</v>
      </c>
      <c r="E8" s="464" t="str">
        <f>[2]VALORACIÓN!E8</f>
        <v>Ampliación de gama</v>
      </c>
      <c r="F8" s="464">
        <f>[2]VALORACIÓN!F8</f>
        <v>0</v>
      </c>
      <c r="G8" s="464">
        <f>[2]VALORACIÓN!G8</f>
        <v>0</v>
      </c>
      <c r="H8" s="465"/>
    </row>
    <row r="9" spans="1:9" x14ac:dyDescent="0.2">
      <c r="B9" s="466">
        <f>[2]VALORACIÓN!B9</f>
        <v>3</v>
      </c>
      <c r="C9" s="467">
        <f>[2]VALORACIÓN!C9</f>
        <v>5</v>
      </c>
      <c r="D9" s="467">
        <f>[2]VALORACIÓN!D9</f>
        <v>3</v>
      </c>
      <c r="E9" s="467">
        <f>[2]VALORACIÓN!E9</f>
        <v>2</v>
      </c>
      <c r="F9" s="467">
        <f>[2]VALORACIÓN!F9</f>
        <v>0</v>
      </c>
      <c r="G9" s="467">
        <f>[2]VALORACIÓN!G9</f>
        <v>0</v>
      </c>
      <c r="H9" s="468"/>
    </row>
    <row r="10" spans="1:9" x14ac:dyDescent="0.2">
      <c r="B10" s="469" t="str">
        <f>[2]VALORACIÓN!B10</f>
        <v>Pon X en las columnas adecuadas</v>
      </c>
      <c r="C10" s="470"/>
      <c r="D10" s="470"/>
      <c r="E10" s="470"/>
      <c r="F10" s="472"/>
      <c r="G10" s="472"/>
      <c r="H10" s="471" t="e">
        <f>SUMIF(C10:G10,"x",[2]VALORACIÓN!C9:G9)</f>
        <v>#VALUE!</v>
      </c>
    </row>
    <row r="11" spans="1:9" s="462" customFormat="1" x14ac:dyDescent="0.2">
      <c r="A11" s="463">
        <f>[2]VALORACIÓN!A11</f>
        <v>4</v>
      </c>
      <c r="B11" s="463" t="str">
        <f>[2]VALORACIÓN!B11</f>
        <v>Interés para Navarra</v>
      </c>
      <c r="C11" s="464" t="str">
        <f>[2]VALORACIÓN!C11</f>
        <v>Implantación</v>
      </c>
      <c r="D11" s="464" t="str">
        <f>[2]VALORACIÓN!D11</f>
        <v>Proyecto tractor</v>
      </c>
      <c r="E11" s="464" t="str">
        <f>[2]VALORACIÓN!E11</f>
        <v>Impuestos</v>
      </c>
      <c r="F11" s="464">
        <f>[2]VALORACIÓN!F11</f>
        <v>0</v>
      </c>
      <c r="G11" s="464">
        <f>[2]VALORACIÓN!G11</f>
        <v>0</v>
      </c>
      <c r="H11" s="465"/>
    </row>
    <row r="12" spans="1:9" x14ac:dyDescent="0.2">
      <c r="B12" s="466">
        <f>[2]VALORACIÓN!B12</f>
        <v>4</v>
      </c>
      <c r="C12" s="467">
        <f>[2]VALORACIÓN!C12</f>
        <v>3</v>
      </c>
      <c r="D12" s="467">
        <f>[2]VALORACIÓN!D12</f>
        <v>5</v>
      </c>
      <c r="E12" s="467">
        <f>[2]VALORACIÓN!E12</f>
        <v>1</v>
      </c>
      <c r="F12" s="467">
        <f>[2]VALORACIÓN!F12</f>
        <v>0</v>
      </c>
      <c r="G12" s="467">
        <f>[2]VALORACIÓN!G12</f>
        <v>0</v>
      </c>
      <c r="H12" s="468"/>
    </row>
    <row r="13" spans="1:9" x14ac:dyDescent="0.2">
      <c r="B13" s="469" t="str">
        <f>[2]VALORACIÓN!B13</f>
        <v>Pon una x la columna adecuada</v>
      </c>
      <c r="C13" s="470"/>
      <c r="D13" s="470"/>
      <c r="E13" s="470"/>
      <c r="F13" s="472"/>
      <c r="G13" s="472"/>
      <c r="H13" s="471" t="e">
        <f>SUMIF(C13:G13,"x",[2]VALORACIÓN!C12:G12)</f>
        <v>#VALUE!</v>
      </c>
    </row>
    <row r="14" spans="1:9" s="462" customFormat="1" x14ac:dyDescent="0.2">
      <c r="A14" s="463">
        <f>[2]VALORACIÓN!A14</f>
        <v>5</v>
      </c>
      <c r="B14" s="463" t="str">
        <f>[2]VALORACIÓN!B14</f>
        <v>Planificación interna</v>
      </c>
      <c r="C14" s="464" t="str">
        <f>[2]VALORACIÓN!C14</f>
        <v>Si</v>
      </c>
      <c r="D14" s="464" t="str">
        <f>[2]VALORACIÓN!D14</f>
        <v>No</v>
      </c>
      <c r="E14" s="464">
        <f>[2]VALORACIÓN!E14</f>
        <v>0</v>
      </c>
      <c r="F14" s="464">
        <f>[2]VALORACIÓN!F14</f>
        <v>0</v>
      </c>
      <c r="G14" s="464">
        <f>[2]VALORACIÓN!G14</f>
        <v>0</v>
      </c>
      <c r="H14" s="465"/>
    </row>
    <row r="15" spans="1:9" x14ac:dyDescent="0.2">
      <c r="B15" s="466">
        <f>[2]VALORACIÓN!B15</f>
        <v>3</v>
      </c>
      <c r="C15" s="467">
        <f>[2]VALORACIÓN!C15</f>
        <v>5</v>
      </c>
      <c r="D15" s="467">
        <f>[2]VALORACIÓN!D15</f>
        <v>0</v>
      </c>
      <c r="E15" s="467">
        <f>[2]VALORACIÓN!E15</f>
        <v>0</v>
      </c>
      <c r="F15" s="467">
        <f>[2]VALORACIÓN!F15</f>
        <v>0</v>
      </c>
      <c r="G15" s="467">
        <f>[2]VALORACIÓN!G15</f>
        <v>0</v>
      </c>
      <c r="H15" s="468"/>
    </row>
    <row r="16" spans="1:9" x14ac:dyDescent="0.2">
      <c r="B16" s="469" t="str">
        <f>[2]VALORACIÓN!B16</f>
        <v>Pon una X en la columna adecuada</v>
      </c>
      <c r="C16" s="470"/>
      <c r="D16" s="470"/>
      <c r="E16" s="472"/>
      <c r="F16" s="472"/>
      <c r="G16" s="472"/>
      <c r="H16" s="471" t="e">
        <f>SUMIF(C16:G16,"x",[2]VALORACIÓN!C15:G15)</f>
        <v>#VALUE!</v>
      </c>
    </row>
    <row r="17" spans="1:9" s="462" customFormat="1" x14ac:dyDescent="0.2">
      <c r="A17" s="463">
        <f>[2]VALORACIÓN!A17</f>
        <v>6</v>
      </c>
      <c r="B17" s="463" t="str">
        <f>[2]VALORACIÓN!B17</f>
        <v>Incertidumbre</v>
      </c>
      <c r="C17" s="464" t="str">
        <f>[2]VALORACIÓN!C17</f>
        <v>Baja</v>
      </c>
      <c r="D17" s="464" t="str">
        <f>[2]VALORACIÓN!D17</f>
        <v>Media-Baja</v>
      </c>
      <c r="E17" s="464" t="str">
        <f>[2]VALORACIÓN!E17</f>
        <v>Media</v>
      </c>
      <c r="F17" s="464" t="str">
        <f>[2]VALORACIÓN!F17</f>
        <v>Media-alta</v>
      </c>
      <c r="G17" s="464" t="str">
        <f>[2]VALORACIÓN!G17</f>
        <v>Alta</v>
      </c>
      <c r="H17" s="465"/>
    </row>
    <row r="18" spans="1:9" x14ac:dyDescent="0.2">
      <c r="B18" s="466">
        <f>[2]VALORACIÓN!B18</f>
        <v>4</v>
      </c>
      <c r="C18" s="467">
        <f>[2]VALORACIÓN!C18</f>
        <v>1</v>
      </c>
      <c r="D18" s="467">
        <f>[2]VALORACIÓN!D18</f>
        <v>2</v>
      </c>
      <c r="E18" s="467">
        <f>[2]VALORACIÓN!E18</f>
        <v>3</v>
      </c>
      <c r="F18" s="467">
        <f>[2]VALORACIÓN!F18</f>
        <v>4</v>
      </c>
      <c r="G18" s="467">
        <f>[2]VALORACIÓN!G18</f>
        <v>5</v>
      </c>
      <c r="H18" s="468"/>
    </row>
    <row r="19" spans="1:9" x14ac:dyDescent="0.2">
      <c r="B19" s="469" t="str">
        <f>[2]VALORACIÓN!B19</f>
        <v>Pon una X en la columna adecuada</v>
      </c>
      <c r="C19" s="470"/>
      <c r="D19" s="470"/>
      <c r="E19" s="470"/>
      <c r="F19" s="470"/>
      <c r="G19" s="470"/>
      <c r="H19" s="471" t="e">
        <f>SUMIF(C19:G19,"x",[2]VALORACIÓN!C18:G18)</f>
        <v>#VALUE!</v>
      </c>
    </row>
    <row r="20" spans="1:9" s="462" customFormat="1" x14ac:dyDescent="0.2">
      <c r="A20" s="463">
        <f>[2]VALORACIÓN!A20</f>
        <v>7</v>
      </c>
      <c r="B20" s="463" t="str">
        <f>[2]VALORACIÓN!B20</f>
        <v>Esfuerzo</v>
      </c>
      <c r="C20" s="464" t="str">
        <f>[2]VALORACIÓN!C20</f>
        <v>Bajo</v>
      </c>
      <c r="D20" s="464" t="str">
        <f>[2]VALORACIÓN!D20</f>
        <v>Medio-bajo</v>
      </c>
      <c r="E20" s="464" t="str">
        <f>[2]VALORACIÓN!E20</f>
        <v>Medio</v>
      </c>
      <c r="F20" s="464" t="str">
        <f>[2]VALORACIÓN!F20</f>
        <v>Medio-Alto</v>
      </c>
      <c r="G20" s="464" t="str">
        <f>[2]VALORACIÓN!G20</f>
        <v>Alto</v>
      </c>
      <c r="H20" s="465"/>
    </row>
    <row r="21" spans="1:9" x14ac:dyDescent="0.2">
      <c r="B21" s="466">
        <f>[2]VALORACIÓN!B21</f>
        <v>4</v>
      </c>
      <c r="C21" s="467">
        <f>[2]VALORACIÓN!C21</f>
        <v>1</v>
      </c>
      <c r="D21" s="467">
        <f>[2]VALORACIÓN!D21</f>
        <v>2</v>
      </c>
      <c r="E21" s="467">
        <f>[2]VALORACIÓN!E21</f>
        <v>3</v>
      </c>
      <c r="F21" s="467">
        <f>[2]VALORACIÓN!F21</f>
        <v>4</v>
      </c>
      <c r="G21" s="467">
        <f>[2]VALORACIÓN!G21</f>
        <v>5</v>
      </c>
      <c r="H21" s="468"/>
      <c r="I21" s="226" t="e">
        <f>'MANO DE OBRA'!I40/CÁLCULO!F3/(CÁLCULO!C60*1750)</f>
        <v>#REF!</v>
      </c>
    </row>
    <row r="22" spans="1:9" x14ac:dyDescent="0.2">
      <c r="B22" s="469" t="str">
        <f>[2]VALORACIÓN!B22</f>
        <v>Pon una X en la columna adecuada</v>
      </c>
      <c r="C22" s="470"/>
      <c r="D22" s="470"/>
      <c r="E22" s="470"/>
      <c r="F22" s="470"/>
      <c r="G22" s="470"/>
      <c r="H22" s="471" t="e">
        <f>SUMIF(C22:G22,"x",[2]VALORACIÓN!C21:G21)</f>
        <v>#VALUE!</v>
      </c>
    </row>
    <row r="23" spans="1:9" s="462" customFormat="1" x14ac:dyDescent="0.2">
      <c r="A23" s="463">
        <f>[2]VALORACIÓN!A23</f>
        <v>8</v>
      </c>
      <c r="B23" s="463" t="str">
        <f>[2]VALORACIÓN!B23</f>
        <v>Temática</v>
      </c>
      <c r="C23" s="464" t="str">
        <f>[2]VALORACIÓN!C23</f>
        <v>TIC</v>
      </c>
      <c r="D23" s="464" t="str">
        <f>[2]VALORACIÓN!D23</f>
        <v>Biotecnología</v>
      </c>
      <c r="E23" s="464" t="str">
        <f>[2]VALORACIÓN!E23</f>
        <v>Producto</v>
      </c>
      <c r="F23" s="464">
        <f>[2]VALORACIÓN!F23</f>
        <v>0</v>
      </c>
      <c r="G23" s="464">
        <f>[2]VALORACIÓN!G23</f>
        <v>0</v>
      </c>
      <c r="H23" s="465"/>
    </row>
    <row r="24" spans="1:9" x14ac:dyDescent="0.2">
      <c r="B24" s="466">
        <f>[2]VALORACIÓN!B24</f>
        <v>5</v>
      </c>
      <c r="C24" s="467">
        <f>[2]VALORACIÓN!C24</f>
        <v>3</v>
      </c>
      <c r="D24" s="467">
        <f>[2]VALORACIÓN!D24</f>
        <v>5</v>
      </c>
      <c r="E24" s="467">
        <f>[2]VALORACIÓN!E24</f>
        <v>2</v>
      </c>
      <c r="F24" s="467">
        <f>[2]VALORACIÓN!F24</f>
        <v>0</v>
      </c>
      <c r="G24" s="467">
        <f>[2]VALORACIÓN!G24</f>
        <v>0</v>
      </c>
      <c r="H24" s="468"/>
    </row>
    <row r="25" spans="1:9" x14ac:dyDescent="0.2">
      <c r="A25" s="473"/>
      <c r="B25" s="469" t="str">
        <f>[2]VALORACIÓN!B25</f>
        <v>Pon X en las columnas adecuadas</v>
      </c>
      <c r="C25" s="470"/>
      <c r="D25" s="470"/>
      <c r="E25" s="470"/>
      <c r="F25" s="472"/>
      <c r="G25" s="472"/>
      <c r="H25" s="471" t="e">
        <f>SUMIF(C25:G25,"x",[2]VALORACIÓN!C24:G24)</f>
        <v>#VALUE!</v>
      </c>
    </row>
    <row r="26" spans="1:9" s="462" customFormat="1" x14ac:dyDescent="0.2">
      <c r="A26" s="463">
        <f>[2]VALORACIÓN!A26</f>
        <v>9</v>
      </c>
      <c r="B26" s="463" t="str">
        <f>[2]VALORACIÓN!B26</f>
        <v>Beneficios esperados</v>
      </c>
      <c r="C26" s="464" t="str">
        <f>[2]VALORACIÓN!C26</f>
        <v>Bajo</v>
      </c>
      <c r="D26" s="464" t="str">
        <f>[2]VALORACIÓN!D26</f>
        <v>Medio-bajo</v>
      </c>
      <c r="E26" s="464" t="str">
        <f>[2]VALORACIÓN!E26</f>
        <v>Medio</v>
      </c>
      <c r="F26" s="464" t="str">
        <f>[2]VALORACIÓN!F26</f>
        <v>Medio-Alto</v>
      </c>
      <c r="G26" s="464" t="str">
        <f>[2]VALORACIÓN!G26</f>
        <v>Alto</v>
      </c>
      <c r="H26" s="465"/>
    </row>
    <row r="27" spans="1:9" x14ac:dyDescent="0.2">
      <c r="B27" s="466">
        <f>[2]VALORACIÓN!B27</f>
        <v>3</v>
      </c>
      <c r="C27" s="467">
        <f>[2]VALORACIÓN!C27</f>
        <v>1</v>
      </c>
      <c r="D27" s="467">
        <f>[2]VALORACIÓN!D27</f>
        <v>2</v>
      </c>
      <c r="E27" s="467">
        <f>[2]VALORACIÓN!E27</f>
        <v>3</v>
      </c>
      <c r="F27" s="467">
        <f>[2]VALORACIÓN!F27</f>
        <v>4</v>
      </c>
      <c r="G27" s="467">
        <f>[2]VALORACIÓN!G27</f>
        <v>5</v>
      </c>
      <c r="H27" s="468"/>
    </row>
    <row r="28" spans="1:9" x14ac:dyDescent="0.2">
      <c r="A28" s="473"/>
      <c r="B28" s="469" t="str">
        <f>[2]VALORACIÓN!B28</f>
        <v>Pon una X en la columna adecuada</v>
      </c>
      <c r="C28" s="470"/>
      <c r="D28" s="470"/>
      <c r="E28" s="470"/>
      <c r="F28" s="470"/>
      <c r="G28" s="470"/>
      <c r="H28" s="471" t="e">
        <f>SUMIF(C28:G28,"x",[2]VALORACIÓN!C27:G27)</f>
        <v>#VALUE!</v>
      </c>
    </row>
    <row r="29" spans="1:9" s="462" customFormat="1" x14ac:dyDescent="0.2">
      <c r="A29" s="463">
        <f>[2]VALORACIÓN!A29</f>
        <v>10</v>
      </c>
      <c r="B29" s="463" t="str">
        <f>[2]VALORACIÓN!B29</f>
        <v>Colaboración con centros de I+D</v>
      </c>
      <c r="C29" s="464" t="str">
        <f>[2]VALORACIÓN!C29</f>
        <v>Baja</v>
      </c>
      <c r="D29" s="464" t="str">
        <f>[2]VALORACIÓN!D29</f>
        <v>Media-Baja</v>
      </c>
      <c r="E29" s="464" t="str">
        <f>[2]VALORACIÓN!E29</f>
        <v>Media</v>
      </c>
      <c r="F29" s="464" t="str">
        <f>[2]VALORACIÓN!F29</f>
        <v>Media-alta</v>
      </c>
      <c r="G29" s="464" t="str">
        <f>[2]VALORACIÓN!G29</f>
        <v>Alta</v>
      </c>
      <c r="H29" s="465"/>
    </row>
    <row r="30" spans="1:9" x14ac:dyDescent="0.2">
      <c r="B30" s="466">
        <f>[2]VALORACIÓN!B30</f>
        <v>3</v>
      </c>
      <c r="C30" s="467">
        <f>[2]VALORACIÓN!C30</f>
        <v>1</v>
      </c>
      <c r="D30" s="467">
        <f>[2]VALORACIÓN!D30</f>
        <v>2</v>
      </c>
      <c r="E30" s="467">
        <f>[2]VALORACIÓN!E30</f>
        <v>3</v>
      </c>
      <c r="F30" s="467">
        <f>[2]VALORACIÓN!F30</f>
        <v>4</v>
      </c>
      <c r="G30" s="467">
        <f>[2]VALORACIÓN!G30</f>
        <v>5</v>
      </c>
      <c r="H30" s="468"/>
      <c r="I30" s="474" t="e">
        <f>CÁLCULO!F73</f>
        <v>#REF!</v>
      </c>
    </row>
    <row r="31" spans="1:9" x14ac:dyDescent="0.2">
      <c r="A31" s="473"/>
      <c r="B31" s="469">
        <f>[2]VALORACIÓN!B31</f>
        <v>0</v>
      </c>
      <c r="C31" s="472" t="e">
        <f>IF(CÁLCULO!$F$73&lt;='[2]%'!$B$22,"X","")</f>
        <v>#REF!</v>
      </c>
      <c r="D31" s="472" t="e">
        <f>IF(AND(CÁLCULO!$F$73&lt;='[2]%'!$B$21,CÁLCULO!$F$73&gt;'[2]%'!$B$22),"X","")</f>
        <v>#REF!</v>
      </c>
      <c r="E31" s="472" t="e">
        <f>IF(AND(CÁLCULO!$F$73&lt;='[2]%'!$B$20,CÁLCULO!$F$73&gt;'[2]%'!$B$21),"X","")</f>
        <v>#REF!</v>
      </c>
      <c r="F31" s="472" t="e">
        <f>IF(AND(CÁLCULO!$F$73&lt;='[2]%'!$B$19,CÁLCULO!$F$73&gt;'[2]%'!$B$20),"X","")</f>
        <v>#REF!</v>
      </c>
      <c r="G31" s="472" t="e">
        <f>IF(CÁLCULO!$F$73&gt;'[2]%'!$B$19,"X","")</f>
        <v>#REF!</v>
      </c>
      <c r="H31" s="471" t="e">
        <f>SUMIF(C31:G31,"x",[2]VALORACIÓN!C30:G30)</f>
        <v>#VALUE!</v>
      </c>
    </row>
    <row r="32" spans="1:9" s="462" customFormat="1" x14ac:dyDescent="0.2">
      <c r="A32" s="463">
        <f>A29+1</f>
        <v>11</v>
      </c>
      <c r="B32" s="463" t="str">
        <f>[2]VALORACIÓN!B32</f>
        <v>Inicio en la I+D+i</v>
      </c>
      <c r="C32" s="464" t="str">
        <f>[2]VALORACIÓN!C32</f>
        <v>Empresa nueva</v>
      </c>
      <c r="D32" s="464" t="str">
        <f>[2]VALORACIÓN!D32</f>
        <v>Primer proyecto</v>
      </c>
      <c r="E32" s="464">
        <f>[2]VALORACIÓN!E32</f>
        <v>0</v>
      </c>
      <c r="F32" s="464">
        <f>[2]VALORACIÓN!F32</f>
        <v>0</v>
      </c>
      <c r="G32" s="464">
        <f>[2]VALORACIÓN!G32</f>
        <v>0</v>
      </c>
      <c r="H32" s="465"/>
    </row>
    <row r="33" spans="1:8" x14ac:dyDescent="0.2">
      <c r="B33" s="466">
        <f>[2]VALORACIÓN!B33</f>
        <v>3</v>
      </c>
      <c r="C33" s="467">
        <f>[2]VALORACIÓN!C33</f>
        <v>4</v>
      </c>
      <c r="D33" s="467">
        <f>[2]VALORACIÓN!D33</f>
        <v>2</v>
      </c>
      <c r="E33" s="467">
        <f>[2]VALORACIÓN!E33</f>
        <v>0</v>
      </c>
      <c r="F33" s="467">
        <f>[2]VALORACIÓN!F33</f>
        <v>0</v>
      </c>
      <c r="G33" s="467">
        <f>[2]VALORACIÓN!G33</f>
        <v>0</v>
      </c>
      <c r="H33" s="468"/>
    </row>
    <row r="34" spans="1:8" x14ac:dyDescent="0.2">
      <c r="A34" s="473"/>
      <c r="B34" s="469">
        <f>[2]VALORACIÓN!B34</f>
        <v>0</v>
      </c>
      <c r="C34" s="472" t="str">
        <f>IF(CÁLCULO!$H$67="Si","X","")</f>
        <v/>
      </c>
      <c r="D34" s="472" t="str">
        <f>IF(CÁLCULO!$H$68="Si","X","")</f>
        <v/>
      </c>
      <c r="E34" s="472" t="e">
        <f>IF(AND(CÁLCULO!$F$73&lt;='[2]%'!$B$20,CÁLCULO!$F$73&gt;'[2]%'!$B$21),"X","")</f>
        <v>#REF!</v>
      </c>
      <c r="F34" s="472" t="e">
        <f>IF(AND(CÁLCULO!$F$73&lt;='[2]%'!$B$19,CÁLCULO!$F$73&gt;'[2]%'!$B$20),"X","")</f>
        <v>#REF!</v>
      </c>
      <c r="G34" s="472" t="e">
        <f>IF(CÁLCULO!$F$73&gt;'[2]%'!$B$19,"X","")</f>
        <v>#REF!</v>
      </c>
      <c r="H34" s="471" t="e">
        <f>SUMIF(C34:G34,"x",[2]VALORACIÓN!C33:G33)</f>
        <v>#VALUE!</v>
      </c>
    </row>
    <row r="35" spans="1:8" s="462" customFormat="1" x14ac:dyDescent="0.2">
      <c r="A35" s="463">
        <f>A32+1</f>
        <v>12</v>
      </c>
      <c r="B35" s="463" t="str">
        <f>[2]VALORACIÓN!B35</f>
        <v>Cooperación con otras empresas</v>
      </c>
      <c r="C35" s="464" t="str">
        <f>[2]VALORACIÓN!C35</f>
        <v>Cliente-Proveedor</v>
      </c>
      <c r="D35" s="464" t="str">
        <f>[2]VALORACIÓN!D35</f>
        <v>Complementarios</v>
      </c>
      <c r="E35" s="464" t="str">
        <f>[2]VALORACIÓN!E35</f>
        <v>Competencia</v>
      </c>
      <c r="F35" s="464" t="str">
        <f>[2]VALORACIÓN!F35</f>
        <v>Sectorial</v>
      </c>
      <c r="G35" s="464" t="str">
        <f>[2]VALORACIÓN!G35</f>
        <v>Integrado</v>
      </c>
      <c r="H35" s="465"/>
    </row>
    <row r="36" spans="1:8" x14ac:dyDescent="0.2">
      <c r="B36" s="466">
        <f>[2]VALORACIÓN!B36</f>
        <v>3</v>
      </c>
      <c r="C36" s="467">
        <f>[2]VALORACIÓN!C36</f>
        <v>1</v>
      </c>
      <c r="D36" s="467">
        <f>[2]VALORACIÓN!D36</f>
        <v>3</v>
      </c>
      <c r="E36" s="467">
        <f>[2]VALORACIÓN!E36</f>
        <v>4</v>
      </c>
      <c r="F36" s="467">
        <f>[2]VALORACIÓN!F36</f>
        <v>4</v>
      </c>
      <c r="G36" s="467">
        <f>[2]VALORACIÓN!G36</f>
        <v>5</v>
      </c>
      <c r="H36" s="468"/>
    </row>
    <row r="37" spans="1:8" x14ac:dyDescent="0.2">
      <c r="A37" s="473"/>
      <c r="B37" s="469" t="str">
        <f>[2]VALORACIÓN!B37</f>
        <v>Pon X en las columnas adecuadas</v>
      </c>
      <c r="C37" s="472" t="e">
        <f>IF(CÁLCULO!$F$73&lt;='[2]%'!$B$22,"X","")</f>
        <v>#REF!</v>
      </c>
      <c r="D37" s="472" t="e">
        <f>IF(AND(CÁLCULO!$F$73&lt;='[2]%'!$B$21,CÁLCULO!$F$73&gt;'[2]%'!$B$22),"X","")</f>
        <v>#REF!</v>
      </c>
      <c r="E37" s="472" t="e">
        <f>IF(AND(CÁLCULO!$F$73&lt;='[2]%'!$B$20,CÁLCULO!$F$73&gt;'[2]%'!$B$21),"X","")</f>
        <v>#REF!</v>
      </c>
      <c r="F37" s="472" t="e">
        <f>IF(AND(CÁLCULO!$F$73&lt;='[2]%'!$B$19,CÁLCULO!$F$73&gt;'[2]%'!$B$20),"X","")</f>
        <v>#REF!</v>
      </c>
      <c r="G37" s="472" t="e">
        <f>IF(CÁLCULO!$F$73&gt;'[2]%'!$B$19,"X","")</f>
        <v>#REF!</v>
      </c>
      <c r="H37" s="471" t="e">
        <f>SUMIF(C37:G37,"x",[2]VALORACIÓN!C36:G36)</f>
        <v>#VALUE!</v>
      </c>
    </row>
    <row r="38" spans="1:8" s="462" customFormat="1" x14ac:dyDescent="0.2">
      <c r="A38" s="463">
        <f>A35+1</f>
        <v>13</v>
      </c>
      <c r="B38" s="463" t="str">
        <f>[2]VALORACIÓN!B38</f>
        <v>Estructura estable en I+D+I</v>
      </c>
      <c r="C38" s="464" t="str">
        <f>[2]VALORACIÓN!C38</f>
        <v>Empresa nueva</v>
      </c>
      <c r="D38" s="464" t="str">
        <f>[2]VALORACIÓN!D38</f>
        <v>Primer proyecto</v>
      </c>
      <c r="E38" s="464">
        <f>[2]VALORACIÓN!E38</f>
        <v>0</v>
      </c>
      <c r="F38" s="464">
        <f>[2]VALORACIÓN!F38</f>
        <v>0</v>
      </c>
      <c r="G38" s="464">
        <f>[2]VALORACIÓN!G38</f>
        <v>0</v>
      </c>
      <c r="H38" s="465"/>
    </row>
    <row r="39" spans="1:8" x14ac:dyDescent="0.2">
      <c r="B39" s="466">
        <f>[2]VALORACIÓN!B39</f>
        <v>3</v>
      </c>
      <c r="C39" s="467">
        <f>[2]VALORACIÓN!C39</f>
        <v>4</v>
      </c>
      <c r="D39" s="467">
        <f>[2]VALORACIÓN!D39</f>
        <v>2</v>
      </c>
      <c r="E39" s="467">
        <f>[2]VALORACIÓN!E39</f>
        <v>0</v>
      </c>
      <c r="F39" s="467">
        <f>[2]VALORACIÓN!F39</f>
        <v>0</v>
      </c>
      <c r="G39" s="467">
        <f>[2]VALORACIÓN!G39</f>
        <v>0</v>
      </c>
      <c r="H39" s="468"/>
    </row>
    <row r="40" spans="1:8" x14ac:dyDescent="0.2">
      <c r="A40" s="473"/>
      <c r="B40" s="469">
        <f>[2]VALORACIÓN!B40</f>
        <v>0</v>
      </c>
      <c r="C40" s="472" t="e">
        <f>IF(CÁLCULO!$F$73&lt;='[2]%'!$B$22,"X","")</f>
        <v>#REF!</v>
      </c>
      <c r="D40" s="472" t="e">
        <f>IF(AND(CÁLCULO!$F$73&lt;='[2]%'!$B$21,CÁLCULO!$F$73&gt;'[2]%'!$B$22),"X","")</f>
        <v>#REF!</v>
      </c>
      <c r="E40" s="472" t="e">
        <f>IF(AND(CÁLCULO!$F$73&lt;='[2]%'!$B$20,CÁLCULO!$F$73&gt;'[2]%'!$B$21),"X","")</f>
        <v>#REF!</v>
      </c>
      <c r="F40" s="472" t="e">
        <f>IF(AND(CÁLCULO!$F$73&lt;='[2]%'!$B$19,CÁLCULO!$F$73&gt;'[2]%'!$B$20),"X","")</f>
        <v>#REF!</v>
      </c>
      <c r="G40" s="472" t="e">
        <f>IF(CÁLCULO!$F$73&gt;'[2]%'!$B$19,"X","")</f>
        <v>#REF!</v>
      </c>
      <c r="H40" s="471" t="e">
        <f>SUMIF(C40:G40,"x",[2]VALORACIÓN!C39:G39)</f>
        <v>#VALUE!</v>
      </c>
    </row>
  </sheetData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7" fitToHeight="2" orientation="portrait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J65528"/>
  <sheetViews>
    <sheetView showGridLines="0" topLeftCell="A13" workbookViewId="0">
      <selection activeCell="F3" sqref="F3"/>
    </sheetView>
  </sheetViews>
  <sheetFormatPr baseColWidth="10" defaultColWidth="0" defaultRowHeight="13.2" zeroHeight="1" x14ac:dyDescent="0.25"/>
  <cols>
    <col min="1" max="1" width="2" customWidth="1"/>
    <col min="2" max="2" width="11.5546875" customWidth="1"/>
    <col min="3" max="3" width="21.5546875" customWidth="1"/>
    <col min="4" max="4" width="13" customWidth="1"/>
    <col min="5" max="5" width="14.6640625" customWidth="1"/>
    <col min="6" max="6" width="14.5546875" customWidth="1"/>
    <col min="7" max="7" width="13.6640625" customWidth="1"/>
    <col min="8" max="8" width="2" style="36" customWidth="1"/>
    <col min="9" max="9" width="1.44140625" customWidth="1"/>
    <col min="10" max="10" width="12.6640625" style="69" hidden="1" customWidth="1"/>
    <col min="11" max="16384" width="11.44140625" hidden="1"/>
  </cols>
  <sheetData>
    <row r="1" spans="1:10" ht="25.5" customHeight="1" thickBot="1" x14ac:dyDescent="0.3">
      <c r="A1" s="870" t="s">
        <v>600</v>
      </c>
      <c r="B1" s="871"/>
      <c r="C1" s="871"/>
      <c r="D1" s="871"/>
      <c r="E1" s="871"/>
      <c r="F1" s="871"/>
      <c r="G1" s="871"/>
      <c r="H1" s="872"/>
    </row>
    <row r="2" spans="1:10" ht="14.25" customHeight="1" thickBot="1" x14ac:dyDescent="0.3">
      <c r="A2" s="35"/>
      <c r="B2" s="15"/>
      <c r="C2" s="15"/>
      <c r="D2" s="15"/>
      <c r="E2" s="15"/>
      <c r="F2" s="15"/>
      <c r="G2" s="15"/>
      <c r="H2" s="61"/>
    </row>
    <row r="3" spans="1:10" ht="18.75" customHeight="1" thickBot="1" x14ac:dyDescent="0.3">
      <c r="A3" s="35"/>
      <c r="B3" s="878" t="s">
        <v>565</v>
      </c>
      <c r="C3" s="879"/>
      <c r="D3" s="879"/>
      <c r="E3" s="879"/>
      <c r="F3" s="624"/>
      <c r="G3" s="44"/>
      <c r="H3" s="61"/>
    </row>
    <row r="4" spans="1:10" ht="15" customHeight="1" thickBot="1" x14ac:dyDescent="0.3">
      <c r="A4" s="35"/>
      <c r="B4" s="45"/>
      <c r="C4" s="45"/>
      <c r="D4" s="45"/>
      <c r="E4" s="45"/>
      <c r="F4" s="45"/>
      <c r="G4" s="45"/>
      <c r="H4" s="61"/>
    </row>
    <row r="5" spans="1:10" s="28" customFormat="1" ht="18.75" customHeight="1" thickBot="1" x14ac:dyDescent="0.3">
      <c r="A5" s="53"/>
      <c r="B5" s="870" t="s">
        <v>260</v>
      </c>
      <c r="C5" s="871"/>
      <c r="D5" s="871"/>
      <c r="E5" s="871"/>
      <c r="F5" s="871"/>
      <c r="G5" s="872"/>
      <c r="H5" s="62"/>
      <c r="J5" s="60"/>
    </row>
    <row r="6" spans="1:10" ht="16.5" customHeight="1" x14ac:dyDescent="0.25">
      <c r="A6" s="35"/>
      <c r="B6" s="880" t="s">
        <v>261</v>
      </c>
      <c r="C6" s="881"/>
      <c r="D6" s="881"/>
      <c r="E6" s="881"/>
      <c r="F6" s="881"/>
      <c r="G6" s="882"/>
      <c r="H6" s="61"/>
    </row>
    <row r="7" spans="1:10" s="28" customFormat="1" ht="24.75" customHeight="1" x14ac:dyDescent="0.25">
      <c r="A7" s="53"/>
      <c r="B7" s="873" t="s">
        <v>262</v>
      </c>
      <c r="C7" s="874"/>
      <c r="D7" s="874"/>
      <c r="E7" s="875"/>
      <c r="F7" s="555" t="s">
        <v>588</v>
      </c>
      <c r="G7" s="556" t="s">
        <v>263</v>
      </c>
      <c r="H7" s="62"/>
      <c r="J7" s="60"/>
    </row>
    <row r="8" spans="1:10" ht="13.8" x14ac:dyDescent="0.25">
      <c r="A8" s="35"/>
      <c r="B8" s="864"/>
      <c r="C8" s="865"/>
      <c r="D8" s="865"/>
      <c r="E8" s="865"/>
      <c r="F8" s="73"/>
      <c r="G8" s="508"/>
      <c r="H8" s="61"/>
      <c r="J8" s="70" t="e">
        <f ca="1">CIFVALIDAR($F8)</f>
        <v>#NAME?</v>
      </c>
    </row>
    <row r="9" spans="1:10" ht="13.8" x14ac:dyDescent="0.25">
      <c r="A9" s="35"/>
      <c r="B9" s="864"/>
      <c r="C9" s="865"/>
      <c r="D9" s="865"/>
      <c r="E9" s="865"/>
      <c r="F9" s="73"/>
      <c r="G9" s="508"/>
      <c r="H9" s="61"/>
      <c r="J9" s="70" t="e">
        <f t="shared" ref="J9:J20" ca="1" si="0">CIFVALIDAR($F9)</f>
        <v>#NAME?</v>
      </c>
    </row>
    <row r="10" spans="1:10" ht="13.8" x14ac:dyDescent="0.25">
      <c r="A10" s="35"/>
      <c r="B10" s="860"/>
      <c r="C10" s="861"/>
      <c r="D10" s="861"/>
      <c r="E10" s="862"/>
      <c r="F10" s="73"/>
      <c r="G10" s="508"/>
      <c r="H10" s="61"/>
      <c r="J10" s="70" t="e">
        <f t="shared" ca="1" si="0"/>
        <v>#NAME?</v>
      </c>
    </row>
    <row r="11" spans="1:10" ht="13.8" x14ac:dyDescent="0.25">
      <c r="A11" s="35"/>
      <c r="B11" s="860"/>
      <c r="C11" s="861"/>
      <c r="D11" s="861"/>
      <c r="E11" s="862"/>
      <c r="F11" s="73"/>
      <c r="G11" s="508"/>
      <c r="H11" s="61"/>
      <c r="J11" s="70" t="e">
        <f t="shared" ca="1" si="0"/>
        <v>#NAME?</v>
      </c>
    </row>
    <row r="12" spans="1:10" ht="13.8" x14ac:dyDescent="0.25">
      <c r="A12" s="35"/>
      <c r="B12" s="860"/>
      <c r="C12" s="861"/>
      <c r="D12" s="861"/>
      <c r="E12" s="862"/>
      <c r="F12" s="73"/>
      <c r="G12" s="508"/>
      <c r="H12" s="61"/>
      <c r="J12" s="70"/>
    </row>
    <row r="13" spans="1:10" ht="13.8" x14ac:dyDescent="0.25">
      <c r="A13" s="35"/>
      <c r="B13" s="860"/>
      <c r="C13" s="861"/>
      <c r="D13" s="861"/>
      <c r="E13" s="862"/>
      <c r="F13" s="73"/>
      <c r="G13" s="508"/>
      <c r="H13" s="61"/>
      <c r="J13" s="70"/>
    </row>
    <row r="14" spans="1:10" ht="13.8" x14ac:dyDescent="0.25">
      <c r="A14" s="35"/>
      <c r="B14" s="860"/>
      <c r="C14" s="861"/>
      <c r="D14" s="861"/>
      <c r="E14" s="862"/>
      <c r="F14" s="73"/>
      <c r="G14" s="508"/>
      <c r="H14" s="61"/>
      <c r="J14" s="70"/>
    </row>
    <row r="15" spans="1:10" ht="13.8" x14ac:dyDescent="0.25">
      <c r="A15" s="35"/>
      <c r="B15" s="860"/>
      <c r="C15" s="861"/>
      <c r="D15" s="861"/>
      <c r="E15" s="862"/>
      <c r="F15" s="73"/>
      <c r="G15" s="508"/>
      <c r="H15" s="61"/>
      <c r="J15" s="70" t="e">
        <f t="shared" ca="1" si="0"/>
        <v>#NAME?</v>
      </c>
    </row>
    <row r="16" spans="1:10" ht="13.8" x14ac:dyDescent="0.25">
      <c r="A16" s="35"/>
      <c r="B16" s="864"/>
      <c r="C16" s="865"/>
      <c r="D16" s="865"/>
      <c r="E16" s="865"/>
      <c r="F16" s="73"/>
      <c r="G16" s="508"/>
      <c r="H16" s="61"/>
      <c r="J16" s="70" t="e">
        <f t="shared" ca="1" si="0"/>
        <v>#NAME?</v>
      </c>
    </row>
    <row r="17" spans="1:10" ht="13.8" x14ac:dyDescent="0.25">
      <c r="A17" s="35"/>
      <c r="B17" s="864"/>
      <c r="C17" s="865"/>
      <c r="D17" s="865"/>
      <c r="E17" s="865"/>
      <c r="F17" s="73"/>
      <c r="G17" s="508"/>
      <c r="H17" s="61"/>
      <c r="J17" s="70" t="e">
        <f t="shared" ca="1" si="0"/>
        <v>#NAME?</v>
      </c>
    </row>
    <row r="18" spans="1:10" ht="13.8" x14ac:dyDescent="0.25">
      <c r="A18" s="35"/>
      <c r="B18" s="864"/>
      <c r="C18" s="865"/>
      <c r="D18" s="865"/>
      <c r="E18" s="865"/>
      <c r="F18" s="73"/>
      <c r="G18" s="508"/>
      <c r="H18" s="61"/>
      <c r="J18" s="70" t="e">
        <f t="shared" ca="1" si="0"/>
        <v>#NAME?</v>
      </c>
    </row>
    <row r="19" spans="1:10" ht="13.8" x14ac:dyDescent="0.25">
      <c r="A19" s="35"/>
      <c r="B19" s="860" t="s">
        <v>291</v>
      </c>
      <c r="C19" s="861"/>
      <c r="D19" s="861"/>
      <c r="E19" s="861"/>
      <c r="F19" s="73"/>
      <c r="G19" s="508"/>
      <c r="H19" s="61"/>
      <c r="J19" s="70" t="e">
        <f t="shared" ca="1" si="0"/>
        <v>#NAME?</v>
      </c>
    </row>
    <row r="20" spans="1:10" ht="13.8" x14ac:dyDescent="0.25">
      <c r="A20" s="35"/>
      <c r="B20" s="876" t="s">
        <v>25</v>
      </c>
      <c r="C20" s="877"/>
      <c r="D20" s="877"/>
      <c r="E20" s="877"/>
      <c r="F20" s="542"/>
      <c r="G20" s="539">
        <f>100-SUM(G8:G19)</f>
        <v>100</v>
      </c>
      <c r="H20" s="61"/>
      <c r="J20" s="70" t="e">
        <f t="shared" ca="1" si="0"/>
        <v>#NAME?</v>
      </c>
    </row>
    <row r="21" spans="1:10" ht="8.25" customHeight="1" x14ac:dyDescent="0.25">
      <c r="A21" s="35"/>
      <c r="B21" s="46"/>
      <c r="C21" s="47"/>
      <c r="D21" s="47"/>
      <c r="E21" s="47"/>
      <c r="F21" s="48"/>
      <c r="G21" s="509"/>
      <c r="H21" s="61"/>
    </row>
    <row r="22" spans="1:10" s="21" customFormat="1" ht="21" customHeight="1" x14ac:dyDescent="0.25">
      <c r="A22" s="54"/>
      <c r="B22" s="54"/>
      <c r="C22" s="866" t="s">
        <v>594</v>
      </c>
      <c r="D22" s="867"/>
      <c r="E22" s="868"/>
      <c r="F22" s="538"/>
      <c r="G22" s="49"/>
      <c r="H22" s="63"/>
      <c r="J22" s="71"/>
    </row>
    <row r="23" spans="1:10" s="21" customFormat="1" ht="21" customHeight="1" x14ac:dyDescent="0.25">
      <c r="A23" s="54"/>
      <c r="B23" s="55"/>
      <c r="C23" s="558"/>
      <c r="D23" s="557" t="s">
        <v>264</v>
      </c>
      <c r="E23" s="559"/>
      <c r="F23" s="538"/>
      <c r="G23" s="49"/>
      <c r="H23" s="63"/>
      <c r="J23" s="71"/>
    </row>
    <row r="24" spans="1:10" s="40" customFormat="1" ht="19.5" customHeight="1" x14ac:dyDescent="0.25">
      <c r="A24" s="52"/>
      <c r="B24" s="55"/>
      <c r="C24" s="560"/>
      <c r="D24" s="557" t="s">
        <v>306</v>
      </c>
      <c r="E24" s="561" t="str">
        <f>IF(E23="","",100-E23)</f>
        <v/>
      </c>
      <c r="F24" s="540" t="str">
        <f>IF(F23="","",100-F23)</f>
        <v/>
      </c>
      <c r="G24" s="56"/>
      <c r="H24" s="64"/>
      <c r="J24" s="72"/>
    </row>
    <row r="25" spans="1:10" s="21" customFormat="1" ht="21" customHeight="1" x14ac:dyDescent="0.25">
      <c r="A25" s="54"/>
      <c r="B25" s="55"/>
      <c r="C25" s="869" t="s">
        <v>265</v>
      </c>
      <c r="D25" s="869"/>
      <c r="E25" s="869"/>
      <c r="F25" s="541" t="str">
        <f>IF(F22="","",100-F22)</f>
        <v/>
      </c>
      <c r="G25" s="49"/>
      <c r="H25" s="63"/>
      <c r="J25" s="71"/>
    </row>
    <row r="26" spans="1:10" ht="6.75" customHeight="1" thickBot="1" x14ac:dyDescent="0.3">
      <c r="A26" s="35"/>
      <c r="B26" s="50"/>
      <c r="C26" s="29"/>
      <c r="D26" s="29"/>
      <c r="E26" s="29"/>
      <c r="F26" s="29"/>
      <c r="G26" s="51"/>
      <c r="H26" s="61"/>
    </row>
    <row r="27" spans="1:10" ht="6.75" customHeight="1" x14ac:dyDescent="0.25">
      <c r="A27" s="35"/>
      <c r="B27" s="45"/>
      <c r="C27" s="31"/>
      <c r="D27" s="45"/>
      <c r="E27" s="45"/>
      <c r="F27" s="45"/>
      <c r="G27" s="45"/>
      <c r="H27" s="61"/>
    </row>
    <row r="28" spans="1:10" ht="6.75" customHeight="1" thickBot="1" x14ac:dyDescent="0.3">
      <c r="A28" s="35"/>
      <c r="B28" s="38"/>
      <c r="C28" s="38"/>
      <c r="D28" s="38"/>
      <c r="E28" s="20"/>
      <c r="F28" s="20"/>
      <c r="G28" s="20"/>
      <c r="H28" s="61"/>
    </row>
    <row r="29" spans="1:10" ht="21" customHeight="1" thickBot="1" x14ac:dyDescent="0.3">
      <c r="A29" s="35"/>
      <c r="B29" s="870" t="s">
        <v>570</v>
      </c>
      <c r="C29" s="871"/>
      <c r="D29" s="871"/>
      <c r="E29" s="871"/>
      <c r="F29" s="871"/>
      <c r="G29" s="872"/>
      <c r="H29" s="61"/>
    </row>
    <row r="30" spans="1:10" ht="27.75" customHeight="1" x14ac:dyDescent="0.25">
      <c r="A30" s="35"/>
      <c r="B30" s="892" t="s">
        <v>266</v>
      </c>
      <c r="C30" s="893"/>
      <c r="D30" s="562" t="s">
        <v>24</v>
      </c>
      <c r="E30" s="890" t="s">
        <v>267</v>
      </c>
      <c r="F30" s="890"/>
      <c r="G30" s="891"/>
      <c r="H30" s="61"/>
    </row>
    <row r="31" spans="1:10" ht="13.8" x14ac:dyDescent="0.25">
      <c r="A31" s="35"/>
      <c r="B31" s="884"/>
      <c r="C31" s="885"/>
      <c r="D31" s="99"/>
      <c r="E31" s="844"/>
      <c r="F31" s="844"/>
      <c r="G31" s="863"/>
      <c r="H31" s="61"/>
      <c r="J31" s="70"/>
    </row>
    <row r="32" spans="1:10" ht="13.8" x14ac:dyDescent="0.25">
      <c r="A32" s="35"/>
      <c r="B32" s="884"/>
      <c r="C32" s="885"/>
      <c r="D32" s="99"/>
      <c r="E32" s="844"/>
      <c r="F32" s="844"/>
      <c r="G32" s="863"/>
      <c r="H32" s="61"/>
      <c r="J32" s="70"/>
    </row>
    <row r="33" spans="1:10" ht="13.8" x14ac:dyDescent="0.25">
      <c r="A33" s="35"/>
      <c r="B33" s="884"/>
      <c r="C33" s="885"/>
      <c r="D33" s="99"/>
      <c r="E33" s="844"/>
      <c r="F33" s="844"/>
      <c r="G33" s="863"/>
      <c r="H33" s="61"/>
      <c r="J33" s="70"/>
    </row>
    <row r="34" spans="1:10" ht="13.8" x14ac:dyDescent="0.25">
      <c r="A34" s="35"/>
      <c r="B34" s="888"/>
      <c r="C34" s="889"/>
      <c r="D34" s="99"/>
      <c r="E34" s="826"/>
      <c r="F34" s="794"/>
      <c r="G34" s="894"/>
      <c r="H34" s="61"/>
      <c r="J34" s="70"/>
    </row>
    <row r="35" spans="1:10" ht="13.8" x14ac:dyDescent="0.25">
      <c r="A35" s="35"/>
      <c r="B35" s="888"/>
      <c r="C35" s="889"/>
      <c r="D35" s="99"/>
      <c r="E35" s="826"/>
      <c r="F35" s="794"/>
      <c r="G35" s="894"/>
      <c r="H35" s="61"/>
      <c r="J35" s="70"/>
    </row>
    <row r="36" spans="1:10" ht="13.8" x14ac:dyDescent="0.25">
      <c r="A36" s="35"/>
      <c r="B36" s="888"/>
      <c r="C36" s="889"/>
      <c r="D36" s="99"/>
      <c r="E36" s="826"/>
      <c r="F36" s="794"/>
      <c r="G36" s="894"/>
      <c r="H36" s="61"/>
      <c r="J36" s="70"/>
    </row>
    <row r="37" spans="1:10" ht="13.8" x14ac:dyDescent="0.25">
      <c r="A37" s="35"/>
      <c r="B37" s="888"/>
      <c r="C37" s="889"/>
      <c r="D37" s="99"/>
      <c r="E37" s="826"/>
      <c r="F37" s="794"/>
      <c r="G37" s="894"/>
      <c r="H37" s="61"/>
      <c r="J37" s="70"/>
    </row>
    <row r="38" spans="1:10" ht="13.8" x14ac:dyDescent="0.25">
      <c r="A38" s="35"/>
      <c r="B38" s="884"/>
      <c r="C38" s="885"/>
      <c r="D38" s="99"/>
      <c r="E38" s="844"/>
      <c r="F38" s="844"/>
      <c r="G38" s="863"/>
      <c r="H38" s="61"/>
      <c r="J38" s="70"/>
    </row>
    <row r="39" spans="1:10" ht="13.8" x14ac:dyDescent="0.25">
      <c r="A39" s="35"/>
      <c r="B39" s="884"/>
      <c r="C39" s="885"/>
      <c r="D39" s="99"/>
      <c r="E39" s="844"/>
      <c r="F39" s="844"/>
      <c r="G39" s="863"/>
      <c r="H39" s="61"/>
      <c r="J39" s="70"/>
    </row>
    <row r="40" spans="1:10" ht="13.8" x14ac:dyDescent="0.25">
      <c r="A40" s="35"/>
      <c r="B40" s="884"/>
      <c r="C40" s="885"/>
      <c r="D40" s="99"/>
      <c r="E40" s="844"/>
      <c r="F40" s="844"/>
      <c r="G40" s="863"/>
      <c r="H40" s="61"/>
      <c r="J40" s="70"/>
    </row>
    <row r="41" spans="1:10" ht="13.8" x14ac:dyDescent="0.25">
      <c r="A41" s="35"/>
      <c r="B41" s="884"/>
      <c r="C41" s="885"/>
      <c r="D41" s="99"/>
      <c r="E41" s="844"/>
      <c r="F41" s="844"/>
      <c r="G41" s="863"/>
      <c r="H41" s="61"/>
      <c r="J41" s="70"/>
    </row>
    <row r="42" spans="1:10" ht="14.4" thickBot="1" x14ac:dyDescent="0.3">
      <c r="A42" s="35"/>
      <c r="B42" s="886"/>
      <c r="C42" s="887"/>
      <c r="D42" s="100"/>
      <c r="E42" s="797"/>
      <c r="F42" s="797"/>
      <c r="G42" s="883"/>
      <c r="H42" s="61"/>
      <c r="J42" s="70"/>
    </row>
    <row r="43" spans="1:10" ht="13.8" thickBot="1" x14ac:dyDescent="0.3">
      <c r="A43" s="50"/>
      <c r="B43" s="29"/>
      <c r="C43" s="29"/>
      <c r="D43" s="29"/>
      <c r="E43" s="29"/>
      <c r="F43" s="29"/>
      <c r="G43" s="29"/>
      <c r="H43" s="65"/>
    </row>
    <row r="44" spans="1:10" x14ac:dyDescent="0.25"/>
    <row r="45" spans="1:10" x14ac:dyDescent="0.25">
      <c r="A45" s="92"/>
    </row>
    <row r="46" spans="1:10" x14ac:dyDescent="0.25">
      <c r="A46" s="92"/>
    </row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62" x14ac:dyDescent="0.25"/>
    <row r="63" x14ac:dyDescent="0.25"/>
    <row r="64" x14ac:dyDescent="0.25"/>
    <row r="65518" x14ac:dyDescent="0.25"/>
    <row r="65519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</sheetData>
  <sheetProtection password="ED1B" sheet="1" objects="1" scenarios="1" selectLockedCells="1"/>
  <mergeCells count="47">
    <mergeCell ref="E35:G35"/>
    <mergeCell ref="E36:G36"/>
    <mergeCell ref="E37:G37"/>
    <mergeCell ref="B38:C38"/>
    <mergeCell ref="B33:C33"/>
    <mergeCell ref="B32:C32"/>
    <mergeCell ref="E31:G31"/>
    <mergeCell ref="E32:G32"/>
    <mergeCell ref="B30:C30"/>
    <mergeCell ref="E34:G34"/>
    <mergeCell ref="E41:G41"/>
    <mergeCell ref="E42:G42"/>
    <mergeCell ref="B40:C40"/>
    <mergeCell ref="B39:C39"/>
    <mergeCell ref="B41:C41"/>
    <mergeCell ref="B42:C42"/>
    <mergeCell ref="A1:H1"/>
    <mergeCell ref="B7:E7"/>
    <mergeCell ref="B8:E8"/>
    <mergeCell ref="B20:E20"/>
    <mergeCell ref="B18:E18"/>
    <mergeCell ref="B19:E19"/>
    <mergeCell ref="B3:E3"/>
    <mergeCell ref="B5:G5"/>
    <mergeCell ref="B6:G6"/>
    <mergeCell ref="B9:E9"/>
    <mergeCell ref="B15:E15"/>
    <mergeCell ref="E40:G40"/>
    <mergeCell ref="B16:E16"/>
    <mergeCell ref="B17:E17"/>
    <mergeCell ref="E39:G39"/>
    <mergeCell ref="C22:E22"/>
    <mergeCell ref="C25:E25"/>
    <mergeCell ref="B29:G29"/>
    <mergeCell ref="E33:G33"/>
    <mergeCell ref="E38:G38"/>
    <mergeCell ref="B31:C31"/>
    <mergeCell ref="B34:C34"/>
    <mergeCell ref="B35:C35"/>
    <mergeCell ref="B36:C36"/>
    <mergeCell ref="B37:C37"/>
    <mergeCell ref="E30:G30"/>
    <mergeCell ref="B12:E12"/>
    <mergeCell ref="B13:E13"/>
    <mergeCell ref="B14:E14"/>
    <mergeCell ref="B10:E10"/>
    <mergeCell ref="B11:E11"/>
  </mergeCells>
  <phoneticPr fontId="4" type="noConversion"/>
  <conditionalFormatting sqref="F20">
    <cfRule type="expression" dxfId="19" priority="1" stopIfTrue="1">
      <formula>($J20=FALSE)</formula>
    </cfRule>
  </conditionalFormatting>
  <conditionalFormatting sqref="A45:A46">
    <cfRule type="cellIs" dxfId="18" priority="2" stopIfTrue="1" operator="equal">
      <formula>" -  - 00/00/0000"</formula>
    </cfRule>
  </conditionalFormatting>
  <conditionalFormatting sqref="G20">
    <cfRule type="cellIs" dxfId="17" priority="3" stopIfTrue="1" operator="equal">
      <formula>100</formula>
    </cfRule>
  </conditionalFormatting>
  <conditionalFormatting sqref="E24">
    <cfRule type="cellIs" dxfId="16" priority="4" stopIfTrue="1" operator="equal">
      <formula>""""""</formula>
    </cfRule>
  </conditionalFormatting>
  <conditionalFormatting sqref="D31:D42">
    <cfRule type="cellIs" dxfId="15" priority="5" stopIfTrue="1" operator="lessThanOrEqual">
      <formula>100</formula>
    </cfRule>
  </conditionalFormatting>
  <dataValidations count="15">
    <dataValidation type="custom" allowBlank="1" showInputMessage="1" showErrorMessage="1" errorTitle="Error en dato" error="Valor numérico. La suma de porcentajes no puede ser mayor que 100." sqref="G15">
      <formula1>AND((SUM(G8:G19)&lt;=100),ISNUMBER(G15))</formula1>
    </dataValidation>
    <dataValidation type="custom" allowBlank="1" showInputMessage="1" showErrorMessage="1" errorTitle="Error en dato" error="Valor numérico. La suma de porcentajes no puede ser mayor que 100." sqref="G19">
      <formula1>AND((SUM(G8:G19)&lt;=100),ISNUMBER(G19))</formula1>
    </dataValidation>
    <dataValidation type="custom" allowBlank="1" showInputMessage="1" showErrorMessage="1" errorTitle="Error en dato" error="Valor numérico. La suma de porcentajes no puede ser mayor que 100." sqref="G8">
      <formula1>AND((SUM(G8:G19)&lt;=100),ISNUMBER(G8))</formula1>
    </dataValidation>
    <dataValidation type="custom" allowBlank="1" showInputMessage="1" showErrorMessage="1" errorTitle="Error en dato" error="Valor numérico. La suma de porcentajes no puede ser mayor que 100." sqref="G9">
      <formula1>AND((SUM(G8:G19)&lt;=100),ISNUMBER(G9))</formula1>
    </dataValidation>
    <dataValidation type="custom" allowBlank="1" showInputMessage="1" showErrorMessage="1" errorTitle="Error en dato" error="Valor numérico. La suma de porcentajes no puede ser mayor que 100." sqref="G10">
      <formula1>AND((SUM(G8:G19)&lt;=100),ISNUMBER(G10))</formula1>
    </dataValidation>
    <dataValidation type="custom" allowBlank="1" showInputMessage="1" showErrorMessage="1" errorTitle="Error en dato" error="Valor numérico. La suma de porcentajes no puede ser mayor que 100." sqref="G16">
      <formula1>AND((SUM(G8:G19)&lt;=100),ISNUMBER(G16))</formula1>
    </dataValidation>
    <dataValidation type="custom" allowBlank="1" showInputMessage="1" showErrorMessage="1" errorTitle="Error en dato" error="Valor numérico. La suma de porcentajes no puede ser mayor que 100." sqref="G17">
      <formula1>AND((SUM(G8:G19)&lt;=100),ISNUMBER(G17))</formula1>
    </dataValidation>
    <dataValidation type="custom" allowBlank="1" showInputMessage="1" showErrorMessage="1" errorTitle="Error en dato" error="Valor numérico. La suma de porcentajes no puede ser mayor que 100." sqref="G18">
      <formula1>AND((SUM(G8:G19)&lt;=100),ISNUMBER(G18))</formula1>
    </dataValidation>
    <dataValidation type="custom" allowBlank="1" showInputMessage="1" showErrorMessage="1" errorTitle="Error en Dato" error="Dato numérico con un decimal" sqref="F3">
      <formula1>IF(NOT(ISNUMBER(F3)),FALSE,NOT(LEN(TEXT(F3-INT(F3),"@"))&gt;3))</formula1>
    </dataValidation>
    <dataValidation type="decimal" allowBlank="1" showInputMessage="1" showErrorMessage="1" errorTitle="Error en dato" error="Valor de porcentaje. Máximo 100" sqref="F22 E23">
      <formula1>0</formula1>
      <formula2>100</formula2>
    </dataValidation>
    <dataValidation type="custom" allowBlank="1" showInputMessage="1" showErrorMessage="1" errorTitle="Error en dato" error="Valor de porcentaje. Máximo 100" sqref="G20">
      <formula1>"&gt;=0"</formula1>
    </dataValidation>
    <dataValidation type="custom" allowBlank="1" showInputMessage="1" showErrorMessage="1" errorTitle="Error en dato" error="Valor numérico. La suma de porcentajes no puede ser mayor que 100." sqref="G14">
      <formula1>AND((SUM(G9:G20)&lt;=100),ISNUMBER(G14))</formula1>
    </dataValidation>
    <dataValidation type="custom" allowBlank="1" showInputMessage="1" showErrorMessage="1" errorTitle="Error en dato" error="Valor numérico. La suma de porcentajes no puede ser mayor que 100." sqref="G11:G12">
      <formula1>AND((SUM(G8:G19)&lt;=100),ISNUMBER(G11))</formula1>
    </dataValidation>
    <dataValidation type="custom" allowBlank="1" showInputMessage="1" showErrorMessage="1" errorTitle="Error en dato" error="Valor numérico. La suma de porcentajes no puede ser mayor que 100." sqref="G13">
      <formula1>AND((SUM(G9:G20)&lt;=100),ISNUMBER(G13))</formula1>
    </dataValidation>
    <dataValidation allowBlank="1" sqref="F19 F9 F10 F11 F12 F13 F14 F15 F16 F17 F18"/>
  </dataValidations>
  <pageMargins left="0.59055118110236227" right="0.39370078740157483" top="0.78740157480314965" bottom="0.59055118110236227" header="0" footer="0"/>
  <pageSetup paperSize="9" orientation="portrait" r:id="rId1"/>
  <headerFooter alignWithMargins="0">
    <oddFooter>&amp;R&amp;"Arial Narrow,Normal"&amp;9&amp;A</oddFooter>
  </headerFooter>
  <cellWatches>
    <cellWatch r="D31"/>
  </cellWatche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P26"/>
  <sheetViews>
    <sheetView showGridLines="0" workbookViewId="0"/>
  </sheetViews>
  <sheetFormatPr baseColWidth="10" defaultColWidth="11.44140625" defaultRowHeight="10.199999999999999" x14ac:dyDescent="0.2"/>
  <cols>
    <col min="1" max="1" width="3" style="129" customWidth="1"/>
    <col min="2" max="2" width="37.109375" style="129" customWidth="1"/>
    <col min="3" max="4" width="6.6640625" style="129" customWidth="1"/>
    <col min="5" max="5" width="9.109375" style="129" customWidth="1"/>
    <col min="6" max="6" width="8.33203125" style="129" customWidth="1"/>
    <col min="7" max="7" width="7.5546875" style="129" customWidth="1"/>
    <col min="8" max="8" width="9.5546875" style="129" customWidth="1"/>
    <col min="9" max="9" width="15.109375" style="129" customWidth="1"/>
    <col min="10" max="12" width="4" style="130" customWidth="1"/>
    <col min="13" max="13" width="7.88671875" style="129" customWidth="1"/>
    <col min="14" max="14" width="3.6640625" style="129" customWidth="1"/>
    <col min="15" max="15" width="4.44140625" style="129" customWidth="1"/>
    <col min="16" max="16" width="4.5546875" style="129" customWidth="1"/>
    <col min="17" max="16384" width="11.44140625" style="129"/>
  </cols>
  <sheetData>
    <row r="1" spans="2:16" s="127" customFormat="1" x14ac:dyDescent="0.2">
      <c r="B1" s="127" t="s">
        <v>337</v>
      </c>
      <c r="C1" s="127" t="s">
        <v>338</v>
      </c>
      <c r="J1" s="128"/>
      <c r="K1" s="128"/>
      <c r="L1" s="128"/>
    </row>
    <row r="2" spans="2:16" s="127" customFormat="1" ht="10.8" thickBot="1" x14ac:dyDescent="0.25">
      <c r="C2" s="127" t="s">
        <v>339</v>
      </c>
      <c r="D2" s="127" t="s">
        <v>340</v>
      </c>
      <c r="E2" s="127" t="s">
        <v>341</v>
      </c>
      <c r="F2" s="127" t="s">
        <v>342</v>
      </c>
      <c r="G2" s="127" t="s">
        <v>332</v>
      </c>
      <c r="H2" s="127" t="s">
        <v>509</v>
      </c>
      <c r="I2" s="129" t="str">
        <f>'[2]%'!A$9</f>
        <v>GRANDE</v>
      </c>
      <c r="J2" s="130">
        <f>'[2]%'!C$9</f>
        <v>0</v>
      </c>
      <c r="K2" s="130">
        <f>'[2]%'!D$9</f>
        <v>0</v>
      </c>
      <c r="L2" s="130">
        <f>'[2]%'!E$9</f>
        <v>0</v>
      </c>
      <c r="M2" s="124" t="str">
        <f>'[2]%'!F$9</f>
        <v>GRANDE</v>
      </c>
      <c r="N2" s="124">
        <f>'[2]%'!G$9</f>
        <v>0</v>
      </c>
      <c r="O2" s="124">
        <f>'[2]%'!H$9</f>
        <v>0.3</v>
      </c>
      <c r="P2" s="124">
        <f>'[2]%'!I$9</f>
        <v>0.6</v>
      </c>
    </row>
    <row r="3" spans="2:16" ht="11.4" thickTop="1" thickBot="1" x14ac:dyDescent="0.25">
      <c r="B3" s="131" t="s">
        <v>343</v>
      </c>
      <c r="C3" s="132">
        <f>DATOS!$C$43</f>
        <v>1.24E-2</v>
      </c>
      <c r="D3" s="132">
        <f>DATOS!$C$43</f>
        <v>1.24E-2</v>
      </c>
      <c r="E3" s="132">
        <f>DATOS!$C$43</f>
        <v>1.24E-2</v>
      </c>
      <c r="F3" s="132">
        <f>DATOS!$C$43</f>
        <v>1.24E-2</v>
      </c>
      <c r="G3" s="132">
        <f>DATOS!$C$43</f>
        <v>1.24E-2</v>
      </c>
      <c r="H3" s="132">
        <f>DATOS!$C$43</f>
        <v>1.24E-2</v>
      </c>
      <c r="I3" s="129" t="str">
        <f>'[2]%'!A$8</f>
        <v>MEDIANA</v>
      </c>
      <c r="J3" s="130">
        <f>'[2]%'!C$8</f>
        <v>0.03</v>
      </c>
      <c r="K3" s="130">
        <f>'[2]%'!D$8</f>
        <v>0.02</v>
      </c>
      <c r="L3" s="130">
        <f>'[2]%'!E$8</f>
        <v>0</v>
      </c>
      <c r="M3" s="124" t="str">
        <f>'[2]%'!F$8</f>
        <v>MEDIANA</v>
      </c>
      <c r="N3" s="124">
        <f>'[2]%'!G$8</f>
        <v>0</v>
      </c>
      <c r="O3" s="124">
        <f>'[2]%'!H$8</f>
        <v>0.35</v>
      </c>
      <c r="P3" s="124">
        <f>'[2]%'!I$8</f>
        <v>0.65</v>
      </c>
    </row>
    <row r="4" spans="2:16" ht="11.4" thickTop="1" thickBot="1" x14ac:dyDescent="0.25">
      <c r="B4" s="131" t="s">
        <v>344</v>
      </c>
      <c r="C4" s="133">
        <f>Tipo_de_referencia_por_tramo_de_reembolso-Bonificación</f>
        <v>0</v>
      </c>
      <c r="D4" s="133">
        <f>Tipo_de_referencia_por_tramo_de_reembolso-Bonificación</f>
        <v>0</v>
      </c>
      <c r="E4" s="133">
        <f>Tipo_de_referencia_por_tramo_de_reembolso-Bonificación</f>
        <v>0</v>
      </c>
      <c r="F4" s="133">
        <f>Tipo_de_referencia_por_tramo_de_reembolso-Bonificación</f>
        <v>0</v>
      </c>
      <c r="G4" s="133">
        <f>G3-G8</f>
        <v>0</v>
      </c>
      <c r="H4" s="133">
        <f>Tipo_de_referencia_por_tramo_de_reembolso-Bonificación</f>
        <v>0</v>
      </c>
      <c r="I4" s="129" t="str">
        <f>'[2]%'!A$6</f>
        <v>MICRO</v>
      </c>
      <c r="J4" s="130">
        <f>'[2]%'!C$6</f>
        <v>0.09</v>
      </c>
      <c r="K4" s="130">
        <f>'[2]%'!D$6</f>
        <v>0.06</v>
      </c>
      <c r="L4" s="130">
        <f>'[2]%'!E$6</f>
        <v>0</v>
      </c>
      <c r="M4" s="124" t="str">
        <f>'[2]%'!F$6</f>
        <v>MICRO</v>
      </c>
      <c r="N4" s="124">
        <f>'[2]%'!G$6</f>
        <v>0</v>
      </c>
      <c r="O4" s="124">
        <f>'[2]%'!H$6</f>
        <v>0.45</v>
      </c>
      <c r="P4" s="124">
        <f>'[2]%'!I$6</f>
        <v>0.75</v>
      </c>
    </row>
    <row r="5" spans="2:16" ht="11.4" thickTop="1" thickBot="1" x14ac:dyDescent="0.25">
      <c r="B5" s="131" t="s">
        <v>345</v>
      </c>
      <c r="C5" s="134">
        <f>Duración_del_periodo_de_carencia____por_tramos+5</f>
        <v>5</v>
      </c>
      <c r="D5" s="134">
        <f>Duración_del_periodo_de_carencia____por_tramos+5</f>
        <v>5</v>
      </c>
      <c r="E5" s="134">
        <f>Duración_del_periodo_de_carencia____por_tramos+5</f>
        <v>5</v>
      </c>
      <c r="F5" s="134">
        <f>Duración_del_periodo_de_carencia____por_tramos+5</f>
        <v>5</v>
      </c>
      <c r="G5" s="135">
        <f>DATOS!C36</f>
        <v>9</v>
      </c>
      <c r="H5" s="135">
        <f>DATOS!C41</f>
        <v>15</v>
      </c>
      <c r="I5" s="129" t="str">
        <f>'[2]%'!A$7</f>
        <v>PEQUEÑA</v>
      </c>
      <c r="J5" s="130">
        <f>'[2]%'!C$7</f>
        <v>0.06</v>
      </c>
      <c r="K5" s="130">
        <f>'[2]%'!D$7</f>
        <v>0.04</v>
      </c>
      <c r="L5" s="130">
        <f>'[2]%'!E$7</f>
        <v>0</v>
      </c>
      <c r="M5" s="124" t="str">
        <f>'[2]%'!F$7</f>
        <v>PEQUEÑA</v>
      </c>
      <c r="N5" s="124">
        <f>'[2]%'!G$7</f>
        <v>0</v>
      </c>
      <c r="O5" s="124">
        <f>'[2]%'!H$7</f>
        <v>0.4</v>
      </c>
      <c r="P5" s="124">
        <f>'[2]%'!I$7</f>
        <v>0.7</v>
      </c>
    </row>
    <row r="6" spans="2:16" ht="11.4" thickTop="1" thickBot="1" x14ac:dyDescent="0.25">
      <c r="B6" s="131" t="s">
        <v>346</v>
      </c>
      <c r="C6" s="133">
        <f>CÁLCULO!D76</f>
        <v>0</v>
      </c>
      <c r="D6" s="133">
        <f>CÁLCULO!E76</f>
        <v>0</v>
      </c>
      <c r="E6" s="133" t="e">
        <f>CÁLCULO!D82</f>
        <v>#VALUE!</v>
      </c>
      <c r="F6" s="133" t="e">
        <f>CÁLCULO!E82</f>
        <v>#VALUE!</v>
      </c>
      <c r="G6" s="133" t="e">
        <f>CÁLCULO!B92</f>
        <v>#REF!</v>
      </c>
      <c r="H6" s="133" t="e">
        <f>CÁLCULO!B93</f>
        <v>#REF!</v>
      </c>
      <c r="I6" s="129" t="s">
        <v>542</v>
      </c>
      <c r="J6" s="124">
        <v>0</v>
      </c>
      <c r="K6" s="124">
        <v>0</v>
      </c>
      <c r="L6" s="124">
        <v>0</v>
      </c>
      <c r="M6" s="124" t="s">
        <v>542</v>
      </c>
      <c r="N6" s="124">
        <v>0</v>
      </c>
      <c r="O6" s="124">
        <v>0</v>
      </c>
      <c r="P6" s="124">
        <v>0</v>
      </c>
    </row>
    <row r="7" spans="2:16" ht="11.4" thickTop="1" thickBot="1" x14ac:dyDescent="0.25">
      <c r="B7" s="131" t="s">
        <v>347</v>
      </c>
      <c r="C7" s="136">
        <f>DATOS!$B$24</f>
        <v>0</v>
      </c>
      <c r="D7" s="136">
        <f>DATOS!$B$24</f>
        <v>0</v>
      </c>
      <c r="E7" s="136">
        <f>DATOS!$B$24</f>
        <v>0</v>
      </c>
      <c r="F7" s="136">
        <f>DATOS!$B$24</f>
        <v>0</v>
      </c>
      <c r="G7" s="136">
        <f>DATOS!C35</f>
        <v>2</v>
      </c>
      <c r="H7" s="136">
        <f>DATOS!C40</f>
        <v>3</v>
      </c>
    </row>
    <row r="8" spans="2:16" ht="11.4" thickTop="1" thickBot="1" x14ac:dyDescent="0.25">
      <c r="B8" s="131" t="s">
        <v>348</v>
      </c>
      <c r="C8" s="133">
        <f>Tipo_de_referencia_por_tramo_de_reembolso</f>
        <v>1.24E-2</v>
      </c>
      <c r="D8" s="133">
        <f>Tipo_de_referencia_por_tramo_de_reembolso</f>
        <v>1.24E-2</v>
      </c>
      <c r="E8" s="133">
        <f>Tipo_de_referencia_por_tramo_de_reembolso</f>
        <v>1.24E-2</v>
      </c>
      <c r="F8" s="133">
        <f>Tipo_de_referencia_por_tramo_de_reembolso</f>
        <v>1.24E-2</v>
      </c>
      <c r="G8" s="133">
        <f>G3</f>
        <v>1.24E-2</v>
      </c>
      <c r="H8" s="133">
        <f>H3</f>
        <v>1.24E-2</v>
      </c>
    </row>
    <row r="9" spans="2:16" ht="11.4" thickTop="1" thickBot="1" x14ac:dyDescent="0.25">
      <c r="B9" s="137" t="s">
        <v>349</v>
      </c>
      <c r="C9" s="138">
        <v>0</v>
      </c>
      <c r="D9" s="138">
        <v>0</v>
      </c>
      <c r="E9" s="138">
        <v>0</v>
      </c>
      <c r="F9" s="138">
        <v>0</v>
      </c>
      <c r="G9" s="138">
        <v>0</v>
      </c>
      <c r="H9" s="138">
        <v>0</v>
      </c>
    </row>
    <row r="10" spans="2:16" ht="11.4" thickTop="1" thickBot="1" x14ac:dyDescent="0.25"/>
    <row r="11" spans="2:16" ht="18.75" customHeight="1" thickTop="1" thickBot="1" x14ac:dyDescent="0.25">
      <c r="B11" s="139" t="s">
        <v>350</v>
      </c>
      <c r="C11" s="140">
        <f>1 / (1+ Tipo_de_referencia_por_tramo_de_reembolso)</f>
        <v>0.98775187672856579</v>
      </c>
      <c r="D11" s="140">
        <f>1 / (1+ Tipo_de_referencia_por_tramo_de_reembolso)</f>
        <v>0.98775187672856579</v>
      </c>
      <c r="E11" s="140">
        <f>1 / (1+ Tipo_de_referencia_por_tramo_de_reembolso)</f>
        <v>0.98775187672856579</v>
      </c>
      <c r="F11" s="140">
        <f>1 / (1+ F3)</f>
        <v>0.98775187672856579</v>
      </c>
      <c r="G11" s="140">
        <f>1 / (1+ G3)</f>
        <v>0.98775187672856579</v>
      </c>
      <c r="H11" s="140">
        <f>1 / (1+ H3)</f>
        <v>0.98775187672856579</v>
      </c>
    </row>
    <row r="12" spans="2:16" ht="18.75" customHeight="1" thickTop="1" thickBot="1" x14ac:dyDescent="0.25">
      <c r="B12" s="139" t="s">
        <v>351</v>
      </c>
      <c r="C12" s="140">
        <f>1/ (1+Tipo_bonificado_por_tramo_de_reembolso)</f>
        <v>1</v>
      </c>
      <c r="D12" s="140">
        <f>1/ (1+Tipo_bonificado_por_tramo_de_reembolso)</f>
        <v>1</v>
      </c>
      <c r="E12" s="140">
        <f>1/ (1+Tipo_bonificado_por_tramo_de_reembolso)</f>
        <v>1</v>
      </c>
      <c r="F12" s="140">
        <f>1/ (1+F3)</f>
        <v>0.98775187672856579</v>
      </c>
      <c r="G12" s="140">
        <f>1/ (1+G3)</f>
        <v>0.98775187672856579</v>
      </c>
      <c r="H12" s="140">
        <f>1/ (1+H3)</f>
        <v>0.98775187672856579</v>
      </c>
    </row>
    <row r="13" spans="2:16" ht="10.8" thickTop="1" x14ac:dyDescent="0.2"/>
    <row r="14" spans="2:16" x14ac:dyDescent="0.2">
      <c r="B14" s="141"/>
    </row>
    <row r="15" spans="2:16" ht="10.8" thickBot="1" x14ac:dyDescent="0.25">
      <c r="B15" s="142" t="s">
        <v>352</v>
      </c>
    </row>
    <row r="16" spans="2:16" ht="11.4" thickTop="1" thickBot="1" x14ac:dyDescent="0.25">
      <c r="C16" s="143">
        <f>(1-Tipo_bonificado_por_tramo_de_reembolso/Tipo_de_referencia_por_tramo_de_reembolso)*(1+((C11^Duración_del_prestamo___por_tramos)-(C11^Duración_del_periodo_de_carencia____por_tramos))/(Tipo_de_referencia_por_tramo_de_reembolso*(Duración_del_prestamo___por_tramos-Duración_del_periodo_de_carencia____por_tramos)))</f>
        <v>3.6149789031419632E-2</v>
      </c>
      <c r="D16" s="143"/>
      <c r="E16" s="143"/>
      <c r="F16" s="143"/>
    </row>
    <row r="17" spans="1:9" ht="18" customHeight="1" thickTop="1" thickBot="1" x14ac:dyDescent="0.25">
      <c r="B17" s="144" t="s">
        <v>353</v>
      </c>
      <c r="C17" s="143">
        <f>(1-Tipo_impositivo)*Cuota*(1-Tipo_bonificado_por_tramo_de_reembolso/Tipo_de_referencia_por_tramo_de_reembolso)*(1+((C11^Duración_del_prestamo___por_tramos)-(C11^Duración_del_periodo_de_carencia____por_tramos))/(Tipo_de_referencia_por_tramo_de_reembolso*(Duración_del_prestamo___por_tramos-Duración_del_periodo_de_carencia____por_tramos)))</f>
        <v>0</v>
      </c>
      <c r="D17" s="143">
        <f>(1-D9)*D6*(1-D4/D3)*(1+((D11^D5)-(D11^D7))/(D3*(D5-D7)))</f>
        <v>0</v>
      </c>
      <c r="E17" s="143" t="e">
        <f>(1-E9)*E6*(1-E4/E3)*(1+((E11^E5)-(E11^E7))/(E3*(E5-E7)))</f>
        <v>#VALUE!</v>
      </c>
      <c r="F17" s="143" t="e">
        <f>(1-F9)*F6*(1-F4/F3)*(1+((F11^F5)-(F11^F7))/(F3*(F5-F7)))</f>
        <v>#VALUE!</v>
      </c>
      <c r="G17" s="143" t="e">
        <f>(1-G9)*G6*(1-G4/G3)*(1+((G11^G5)-(G11^G7))/(G3*(G5-G7)))</f>
        <v>#REF!</v>
      </c>
      <c r="H17" s="143" t="e">
        <f>(1-H9)*H6*(1-H4/H3)*(1+((H11^H5)-(H11^H7))/(H3*(H5-H7)))</f>
        <v>#REF!</v>
      </c>
    </row>
    <row r="18" spans="1:9" ht="18" customHeight="1" thickTop="1" thickBot="1" x14ac:dyDescent="0.25">
      <c r="B18" s="144" t="s">
        <v>354</v>
      </c>
      <c r="C18" s="143" t="e">
        <f>C17/Cuota</f>
        <v>#DIV/0!</v>
      </c>
      <c r="D18" s="145" t="e">
        <f>D17/D6</f>
        <v>#DIV/0!</v>
      </c>
      <c r="E18" s="145" t="e">
        <f>E17/E6</f>
        <v>#VALUE!</v>
      </c>
      <c r="F18" s="145" t="e">
        <f>F17/F6</f>
        <v>#VALUE!</v>
      </c>
      <c r="G18" s="143" t="e">
        <f>G17/G6</f>
        <v>#REF!</v>
      </c>
      <c r="H18" s="143" t="e">
        <f>H17/H6</f>
        <v>#REF!</v>
      </c>
    </row>
    <row r="19" spans="1:9" ht="10.8" thickTop="1" x14ac:dyDescent="0.2">
      <c r="B19" s="146" t="s">
        <v>355</v>
      </c>
      <c r="C19" s="147"/>
      <c r="D19" s="147"/>
      <c r="E19" s="147"/>
      <c r="F19" s="147"/>
      <c r="G19" s="147"/>
      <c r="H19" s="147"/>
      <c r="I19" s="147"/>
    </row>
    <row r="20" spans="1:9" ht="10.8" thickBot="1" x14ac:dyDescent="0.25"/>
    <row r="21" spans="1:9" ht="18.75" customHeight="1" thickTop="1" thickBot="1" x14ac:dyDescent="0.25">
      <c r="B21" s="148" t="s">
        <v>356</v>
      </c>
      <c r="C21" s="149" t="e">
        <f t="shared" ref="C21:H21" si="0">(1-Tipo_impositivo)*Cuota*(1-(Tipo_bonificado_por_tramo_de_reembolso/Tipo_de_referencia_por_tramo_de_reembolso)*(1-POWER(C11,Duración_del_periodo_de_carencia____por_tramos)+(POWER(C11,Duración_del_periodo_de_carencia____por_tramos)-POWER(C11,Duración_del_prestamo___por_tramos))/(1- POWER(C12,Duración_del_prestamo___por_tramos-Duración_del_periodo_de_carencia____por_tramos))))</f>
        <v>#DIV/0!</v>
      </c>
      <c r="D21" s="149" t="e">
        <f t="shared" si="0"/>
        <v>#DIV/0!</v>
      </c>
      <c r="E21" s="149" t="e">
        <f t="shared" si="0"/>
        <v>#DIV/0!</v>
      </c>
      <c r="F21" s="149">
        <f t="shared" si="0"/>
        <v>0</v>
      </c>
      <c r="G21" s="149">
        <f t="shared" si="0"/>
        <v>0</v>
      </c>
      <c r="H21" s="149">
        <f t="shared" si="0"/>
        <v>0</v>
      </c>
    </row>
    <row r="22" spans="1:9" ht="10.8" thickTop="1" x14ac:dyDescent="0.2">
      <c r="B22" s="129" t="s">
        <v>316</v>
      </c>
      <c r="C22" s="129" t="s">
        <v>317</v>
      </c>
    </row>
    <row r="23" spans="1:9" x14ac:dyDescent="0.2">
      <c r="A23" s="129" t="s">
        <v>357</v>
      </c>
      <c r="B23" s="129" t="s">
        <v>358</v>
      </c>
      <c r="C23" s="129" t="s">
        <v>359</v>
      </c>
    </row>
    <row r="24" spans="1:9" x14ac:dyDescent="0.2">
      <c r="A24" s="129" t="s">
        <v>304</v>
      </c>
      <c r="B24" s="129" t="s">
        <v>360</v>
      </c>
      <c r="C24" s="129" t="s">
        <v>361</v>
      </c>
    </row>
    <row r="25" spans="1:9" x14ac:dyDescent="0.2">
      <c r="A25" s="129" t="s">
        <v>303</v>
      </c>
      <c r="B25" s="129" t="s">
        <v>360</v>
      </c>
      <c r="C25" s="129" t="s">
        <v>362</v>
      </c>
    </row>
    <row r="26" spans="1:9" x14ac:dyDescent="0.2">
      <c r="A26" s="129" t="s">
        <v>363</v>
      </c>
      <c r="B26" s="129" t="s">
        <v>360</v>
      </c>
      <c r="C26" s="129" t="s">
        <v>364</v>
      </c>
    </row>
  </sheetData>
  <phoneticPr fontId="4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3" orientation="portrait" horizontalDpi="1200" verticalDpi="1200" r:id="rId1"/>
  <headerFooter alignWithMargins="0">
    <oddHeader>&amp;C&amp;A</oddHeader>
    <oddFooter>&amp;L&amp;D   &amp;T&amp;C&amp;F&amp;RIT-05.03.01.doc Rev 3 
(desde 1/1/04)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O180"/>
  <sheetViews>
    <sheetView showGridLines="0" topLeftCell="A4" workbookViewId="0">
      <selection activeCell="C20" sqref="C20:J20"/>
    </sheetView>
  </sheetViews>
  <sheetFormatPr baseColWidth="10" defaultColWidth="0" defaultRowHeight="13.2" zeroHeight="1" x14ac:dyDescent="0.25"/>
  <cols>
    <col min="1" max="1" width="2" style="28" customWidth="1"/>
    <col min="2" max="2" width="15.33203125" style="28" customWidth="1"/>
    <col min="3" max="3" width="11.5546875" style="28" customWidth="1"/>
    <col min="4" max="4" width="13.44140625" style="28" customWidth="1"/>
    <col min="5" max="5" width="11.88671875" style="28" customWidth="1"/>
    <col min="6" max="6" width="9.33203125" style="28" customWidth="1"/>
    <col min="7" max="7" width="10.88671875" style="28" customWidth="1"/>
    <col min="8" max="8" width="13.33203125" style="28" customWidth="1"/>
    <col min="9" max="9" width="3.5546875" style="28" customWidth="1"/>
    <col min="10" max="10" width="7.33203125" style="28" customWidth="1"/>
    <col min="11" max="12" width="2" style="67" customWidth="1"/>
    <col min="13" max="13" width="18.44140625" style="37" hidden="1" customWidth="1"/>
    <col min="14" max="15" width="11.44140625" style="37" hidden="1" customWidth="1"/>
    <col min="16" max="16384" width="11.44140625" style="28" hidden="1"/>
  </cols>
  <sheetData>
    <row r="1" spans="1:15" ht="22.5" customHeight="1" thickTop="1" thickBot="1" x14ac:dyDescent="0.3">
      <c r="A1" s="928" t="s">
        <v>269</v>
      </c>
      <c r="B1" s="929"/>
      <c r="C1" s="929"/>
      <c r="D1" s="929"/>
      <c r="E1" s="929"/>
      <c r="F1" s="929"/>
      <c r="G1" s="929"/>
      <c r="H1" s="929"/>
      <c r="I1" s="929"/>
      <c r="J1" s="929"/>
      <c r="K1" s="930"/>
      <c r="L1" s="83"/>
      <c r="M1" s="37">
        <v>1</v>
      </c>
      <c r="N1" s="37">
        <v>1</v>
      </c>
      <c r="O1" s="37">
        <v>1</v>
      </c>
    </row>
    <row r="2" spans="1:15" ht="14.4" thickBot="1" x14ac:dyDescent="0.3">
      <c r="A2" s="34"/>
      <c r="B2" s="41"/>
      <c r="C2" s="41"/>
      <c r="D2" s="41"/>
      <c r="E2" s="41"/>
      <c r="F2" s="41"/>
      <c r="G2" s="41"/>
      <c r="H2" s="41"/>
      <c r="I2" s="57"/>
      <c r="J2" s="41"/>
      <c r="K2" s="75"/>
    </row>
    <row r="3" spans="1:15" ht="22.5" customHeight="1" thickBot="1" x14ac:dyDescent="0.3">
      <c r="A3" s="34"/>
      <c r="B3" s="901" t="s">
        <v>571</v>
      </c>
      <c r="C3" s="902"/>
      <c r="D3" s="902"/>
      <c r="E3" s="902"/>
      <c r="F3" s="902"/>
      <c r="G3" s="902"/>
      <c r="H3" s="902"/>
      <c r="I3" s="902"/>
      <c r="J3" s="903"/>
      <c r="K3" s="76"/>
      <c r="M3" s="86" t="s">
        <v>29</v>
      </c>
      <c r="N3" s="86" t="s">
        <v>207</v>
      </c>
    </row>
    <row r="4" spans="1:15" x14ac:dyDescent="0.25">
      <c r="A4" s="34"/>
      <c r="B4" s="942"/>
      <c r="C4" s="943"/>
      <c r="D4" s="943"/>
      <c r="E4" s="943"/>
      <c r="F4" s="943"/>
      <c r="G4" s="943"/>
      <c r="H4" s="943"/>
      <c r="I4" s="943"/>
      <c r="J4" s="944"/>
      <c r="K4" s="76"/>
      <c r="M4" s="86" t="s">
        <v>34</v>
      </c>
      <c r="N4" s="86" t="s">
        <v>212</v>
      </c>
    </row>
    <row r="5" spans="1:15" ht="29.25" customHeight="1" x14ac:dyDescent="0.25">
      <c r="A5" s="34"/>
      <c r="B5" s="945"/>
      <c r="C5" s="946"/>
      <c r="D5" s="946"/>
      <c r="E5" s="946"/>
      <c r="F5" s="946"/>
      <c r="G5" s="946"/>
      <c r="H5" s="946"/>
      <c r="I5" s="946"/>
      <c r="J5" s="947"/>
      <c r="K5" s="76"/>
      <c r="M5" s="86" t="s">
        <v>35</v>
      </c>
      <c r="N5" s="86" t="s">
        <v>213</v>
      </c>
    </row>
    <row r="6" spans="1:15" ht="24.75" customHeight="1" thickBot="1" x14ac:dyDescent="0.3">
      <c r="A6" s="34"/>
      <c r="B6" s="948"/>
      <c r="C6" s="949"/>
      <c r="D6" s="949"/>
      <c r="E6" s="949"/>
      <c r="F6" s="949"/>
      <c r="G6" s="949"/>
      <c r="H6" s="949"/>
      <c r="I6" s="949"/>
      <c r="J6" s="950"/>
      <c r="K6" s="76"/>
      <c r="M6" s="86" t="s">
        <v>36</v>
      </c>
      <c r="N6" s="86" t="s">
        <v>214</v>
      </c>
    </row>
    <row r="7" spans="1:15" ht="14.4" thickBot="1" x14ac:dyDescent="0.3">
      <c r="A7" s="34"/>
      <c r="B7" s="33"/>
      <c r="C7" s="33"/>
      <c r="D7" s="33"/>
      <c r="E7" s="33"/>
      <c r="F7" s="33"/>
      <c r="G7" s="33"/>
      <c r="H7" s="33"/>
      <c r="I7" s="32"/>
      <c r="J7" s="43"/>
      <c r="K7" s="75"/>
      <c r="M7" s="86" t="s">
        <v>37</v>
      </c>
      <c r="N7" s="86" t="s">
        <v>215</v>
      </c>
    </row>
    <row r="8" spans="1:15" ht="22.5" customHeight="1" thickBot="1" x14ac:dyDescent="0.3">
      <c r="A8" s="34"/>
      <c r="B8" s="895" t="s">
        <v>270</v>
      </c>
      <c r="C8" s="896"/>
      <c r="D8" s="896"/>
      <c r="E8" s="940" t="s">
        <v>296</v>
      </c>
      <c r="F8" s="940"/>
      <c r="G8" s="940"/>
      <c r="H8" s="940"/>
      <c r="I8" s="940"/>
      <c r="J8" s="941"/>
      <c r="K8" s="76"/>
      <c r="M8" s="86" t="s">
        <v>38</v>
      </c>
      <c r="N8" s="86" t="s">
        <v>216</v>
      </c>
    </row>
    <row r="9" spans="1:15" ht="18" customHeight="1" x14ac:dyDescent="0.25">
      <c r="A9" s="34"/>
      <c r="B9" s="931"/>
      <c r="C9" s="932"/>
      <c r="D9" s="932"/>
      <c r="E9" s="932"/>
      <c r="F9" s="932"/>
      <c r="G9" s="932"/>
      <c r="H9" s="932"/>
      <c r="I9" s="932"/>
      <c r="J9" s="933"/>
      <c r="K9" s="76"/>
      <c r="M9" s="86" t="s">
        <v>39</v>
      </c>
      <c r="N9" s="86" t="s">
        <v>217</v>
      </c>
    </row>
    <row r="10" spans="1:15" ht="18" customHeight="1" x14ac:dyDescent="0.25">
      <c r="A10" s="34"/>
      <c r="B10" s="934"/>
      <c r="C10" s="935"/>
      <c r="D10" s="935"/>
      <c r="E10" s="935"/>
      <c r="F10" s="935"/>
      <c r="G10" s="935"/>
      <c r="H10" s="935"/>
      <c r="I10" s="935"/>
      <c r="J10" s="936"/>
      <c r="K10" s="76"/>
      <c r="M10" s="86" t="s">
        <v>40</v>
      </c>
      <c r="N10" s="86" t="s">
        <v>218</v>
      </c>
    </row>
    <row r="11" spans="1:15" ht="18" customHeight="1" x14ac:dyDescent="0.25">
      <c r="A11" s="34"/>
      <c r="B11" s="934"/>
      <c r="C11" s="935"/>
      <c r="D11" s="935"/>
      <c r="E11" s="935"/>
      <c r="F11" s="935"/>
      <c r="G11" s="935"/>
      <c r="H11" s="935"/>
      <c r="I11" s="935"/>
      <c r="J11" s="936"/>
      <c r="K11" s="76"/>
      <c r="M11" s="86" t="s">
        <v>41</v>
      </c>
      <c r="N11" s="86" t="s">
        <v>219</v>
      </c>
    </row>
    <row r="12" spans="1:15" ht="18" customHeight="1" x14ac:dyDescent="0.25">
      <c r="A12" s="77"/>
      <c r="B12" s="934"/>
      <c r="C12" s="935"/>
      <c r="D12" s="935"/>
      <c r="E12" s="935"/>
      <c r="F12" s="935"/>
      <c r="G12" s="935"/>
      <c r="H12" s="935"/>
      <c r="I12" s="935"/>
      <c r="J12" s="936"/>
      <c r="K12" s="78"/>
      <c r="M12" s="88" t="s">
        <v>42</v>
      </c>
      <c r="N12" s="88" t="s">
        <v>220</v>
      </c>
    </row>
    <row r="13" spans="1:15" ht="18" customHeight="1" x14ac:dyDescent="0.25">
      <c r="A13" s="34"/>
      <c r="B13" s="934"/>
      <c r="C13" s="935"/>
      <c r="D13" s="935"/>
      <c r="E13" s="935"/>
      <c r="F13" s="935"/>
      <c r="G13" s="935"/>
      <c r="H13" s="935"/>
      <c r="I13" s="935"/>
      <c r="J13" s="936"/>
      <c r="K13" s="76"/>
      <c r="M13" s="86" t="s">
        <v>43</v>
      </c>
      <c r="N13" s="86" t="s">
        <v>221</v>
      </c>
    </row>
    <row r="14" spans="1:15" ht="18" customHeight="1" x14ac:dyDescent="0.25">
      <c r="A14" s="34"/>
      <c r="B14" s="934"/>
      <c r="C14" s="935"/>
      <c r="D14" s="935"/>
      <c r="E14" s="935"/>
      <c r="F14" s="935"/>
      <c r="G14" s="935"/>
      <c r="H14" s="935"/>
      <c r="I14" s="935"/>
      <c r="J14" s="936"/>
      <c r="K14" s="76"/>
      <c r="M14" s="86" t="s">
        <v>44</v>
      </c>
      <c r="N14" s="86" t="s">
        <v>222</v>
      </c>
    </row>
    <row r="15" spans="1:15" ht="18" customHeight="1" x14ac:dyDescent="0.25">
      <c r="A15" s="34"/>
      <c r="B15" s="934"/>
      <c r="C15" s="935"/>
      <c r="D15" s="935"/>
      <c r="E15" s="935"/>
      <c r="F15" s="935"/>
      <c r="G15" s="935"/>
      <c r="H15" s="935"/>
      <c r="I15" s="935"/>
      <c r="J15" s="936"/>
      <c r="K15" s="76"/>
      <c r="M15" s="86" t="s">
        <v>45</v>
      </c>
      <c r="N15" s="86" t="s">
        <v>223</v>
      </c>
    </row>
    <row r="16" spans="1:15" ht="18" customHeight="1" x14ac:dyDescent="0.25">
      <c r="A16" s="34"/>
      <c r="B16" s="934"/>
      <c r="C16" s="935"/>
      <c r="D16" s="935"/>
      <c r="E16" s="935"/>
      <c r="F16" s="935"/>
      <c r="G16" s="935"/>
      <c r="H16" s="935"/>
      <c r="I16" s="935"/>
      <c r="J16" s="936"/>
      <c r="K16" s="76"/>
      <c r="M16" s="86" t="s">
        <v>46</v>
      </c>
      <c r="N16" s="86" t="s">
        <v>224</v>
      </c>
    </row>
    <row r="17" spans="1:14" ht="18" customHeight="1" thickBot="1" x14ac:dyDescent="0.3">
      <c r="A17" s="34"/>
      <c r="B17" s="937"/>
      <c r="C17" s="938"/>
      <c r="D17" s="938"/>
      <c r="E17" s="938"/>
      <c r="F17" s="938"/>
      <c r="G17" s="938"/>
      <c r="H17" s="938"/>
      <c r="I17" s="938"/>
      <c r="J17" s="939"/>
      <c r="K17" s="76"/>
      <c r="M17" s="86" t="s">
        <v>47</v>
      </c>
      <c r="N17" s="86" t="s">
        <v>225</v>
      </c>
    </row>
    <row r="18" spans="1:14" ht="13.8" thickBot="1" x14ac:dyDescent="0.3">
      <c r="A18" s="34"/>
      <c r="B18" s="58"/>
      <c r="C18" s="58"/>
      <c r="D18" s="58"/>
      <c r="E18" s="58"/>
      <c r="F18" s="58"/>
      <c r="G18" s="58"/>
      <c r="H18" s="58"/>
      <c r="I18" s="32"/>
      <c r="J18" s="59"/>
      <c r="K18" s="75"/>
      <c r="M18" s="86" t="s">
        <v>48</v>
      </c>
      <c r="N18" s="86" t="s">
        <v>226</v>
      </c>
    </row>
    <row r="19" spans="1:14" ht="22.5" customHeight="1" thickBot="1" x14ac:dyDescent="0.3">
      <c r="A19" s="34"/>
      <c r="B19" s="901" t="s">
        <v>271</v>
      </c>
      <c r="C19" s="902"/>
      <c r="D19" s="902"/>
      <c r="E19" s="902"/>
      <c r="F19" s="902"/>
      <c r="G19" s="902"/>
      <c r="H19" s="902"/>
      <c r="I19" s="902"/>
      <c r="J19" s="903"/>
      <c r="K19" s="76"/>
      <c r="M19" s="86" t="s">
        <v>49</v>
      </c>
      <c r="N19" s="86" t="s">
        <v>227</v>
      </c>
    </row>
    <row r="20" spans="1:14" ht="30.75" customHeight="1" x14ac:dyDescent="0.25">
      <c r="A20" s="34"/>
      <c r="B20" s="563" t="s">
        <v>272</v>
      </c>
      <c r="C20" s="924" t="str">
        <f>IF(INDEX(M2:M36,M1)="","",INDEX(M2:M36,M1))</f>
        <v/>
      </c>
      <c r="D20" s="925"/>
      <c r="E20" s="925"/>
      <c r="F20" s="925"/>
      <c r="G20" s="925"/>
      <c r="H20" s="925"/>
      <c r="I20" s="925"/>
      <c r="J20" s="926"/>
      <c r="K20" s="76"/>
      <c r="M20" s="88" t="s">
        <v>50</v>
      </c>
      <c r="N20" s="88" t="s">
        <v>228</v>
      </c>
    </row>
    <row r="21" spans="1:14" ht="18.75" customHeight="1" x14ac:dyDescent="0.25">
      <c r="A21" s="34"/>
      <c r="B21" s="564" t="s">
        <v>273</v>
      </c>
      <c r="C21" s="915"/>
      <c r="D21" s="916"/>
      <c r="E21" s="916"/>
      <c r="F21" s="916"/>
      <c r="G21" s="916"/>
      <c r="H21" s="916"/>
      <c r="I21" s="916"/>
      <c r="J21" s="917"/>
      <c r="K21" s="76"/>
      <c r="M21" s="86" t="s">
        <v>51</v>
      </c>
      <c r="N21" s="86" t="s">
        <v>229</v>
      </c>
    </row>
    <row r="22" spans="1:14" ht="18.75" customHeight="1" x14ac:dyDescent="0.25">
      <c r="A22" s="34"/>
      <c r="B22" s="565" t="s">
        <v>274</v>
      </c>
      <c r="C22" s="920"/>
      <c r="D22" s="920"/>
      <c r="E22" s="567" t="s">
        <v>275</v>
      </c>
      <c r="F22" s="921" t="str">
        <f>IF(INDEX(N2:N36,N1)="","",INDEX(N2:N36,N1))</f>
        <v/>
      </c>
      <c r="G22" s="922"/>
      <c r="H22" s="922"/>
      <c r="I22" s="922"/>
      <c r="J22" s="923"/>
      <c r="K22" s="76"/>
      <c r="L22" s="67" t="e">
        <f ca="1">VerificaCP(C22)</f>
        <v>#NAME?</v>
      </c>
      <c r="M22" s="86" t="s">
        <v>52</v>
      </c>
      <c r="N22" s="86" t="s">
        <v>230</v>
      </c>
    </row>
    <row r="23" spans="1:14" ht="18.75" customHeight="1" thickBot="1" x14ac:dyDescent="0.3">
      <c r="A23" s="34"/>
      <c r="B23" s="566" t="s">
        <v>276</v>
      </c>
      <c r="C23" s="887"/>
      <c r="D23" s="887"/>
      <c r="E23" s="568" t="s">
        <v>277</v>
      </c>
      <c r="F23" s="887"/>
      <c r="G23" s="887"/>
      <c r="H23" s="887"/>
      <c r="I23" s="887"/>
      <c r="J23" s="927"/>
      <c r="K23" s="76"/>
      <c r="M23" s="86" t="s">
        <v>53</v>
      </c>
      <c r="N23" s="86" t="s">
        <v>231</v>
      </c>
    </row>
    <row r="24" spans="1:14" ht="14.4" thickBot="1" x14ac:dyDescent="0.3">
      <c r="A24" s="34"/>
      <c r="B24" s="33"/>
      <c r="C24" s="38"/>
      <c r="D24" s="38"/>
      <c r="E24" s="38"/>
      <c r="F24" s="38"/>
      <c r="G24" s="38"/>
      <c r="H24" s="38"/>
      <c r="I24" s="32"/>
      <c r="J24" s="42"/>
      <c r="K24" s="75"/>
      <c r="M24" s="86" t="s">
        <v>54</v>
      </c>
      <c r="N24" s="86" t="s">
        <v>232</v>
      </c>
    </row>
    <row r="25" spans="1:14" ht="22.5" customHeight="1" thickBot="1" x14ac:dyDescent="0.3">
      <c r="A25" s="34"/>
      <c r="B25" s="901" t="s">
        <v>278</v>
      </c>
      <c r="C25" s="902"/>
      <c r="D25" s="902"/>
      <c r="E25" s="902"/>
      <c r="F25" s="902"/>
      <c r="G25" s="902"/>
      <c r="H25" s="902"/>
      <c r="I25" s="902"/>
      <c r="J25" s="903"/>
      <c r="K25" s="76"/>
      <c r="M25" s="90" t="s">
        <v>55</v>
      </c>
      <c r="N25" s="90" t="s">
        <v>233</v>
      </c>
    </row>
    <row r="26" spans="1:14" ht="18.75" customHeight="1" x14ac:dyDescent="0.25">
      <c r="A26" s="34"/>
      <c r="B26" s="563" t="s">
        <v>13</v>
      </c>
      <c r="C26" s="905"/>
      <c r="D26" s="906"/>
      <c r="E26" s="908"/>
      <c r="F26" s="904" t="s">
        <v>14</v>
      </c>
      <c r="G26" s="904"/>
      <c r="H26" s="905"/>
      <c r="I26" s="906"/>
      <c r="J26" s="907"/>
      <c r="K26" s="76"/>
      <c r="M26" s="90" t="s">
        <v>56</v>
      </c>
      <c r="N26" s="90" t="s">
        <v>234</v>
      </c>
    </row>
    <row r="27" spans="1:14" ht="18.75" customHeight="1" x14ac:dyDescent="0.25">
      <c r="A27" s="34"/>
      <c r="B27" s="564" t="s">
        <v>15</v>
      </c>
      <c r="C27" s="915"/>
      <c r="D27" s="916"/>
      <c r="E27" s="889"/>
      <c r="F27" s="569" t="s">
        <v>281</v>
      </c>
      <c r="G27" s="915"/>
      <c r="H27" s="916"/>
      <c r="I27" s="916"/>
      <c r="J27" s="917"/>
      <c r="K27" s="76"/>
      <c r="M27" s="90" t="s">
        <v>57</v>
      </c>
      <c r="N27" s="90" t="s">
        <v>235</v>
      </c>
    </row>
    <row r="28" spans="1:14" ht="18.75" customHeight="1" thickBot="1" x14ac:dyDescent="0.3">
      <c r="A28" s="34"/>
      <c r="B28" s="566" t="s">
        <v>17</v>
      </c>
      <c r="C28" s="898"/>
      <c r="D28" s="899"/>
      <c r="E28" s="900"/>
      <c r="F28" s="570" t="s">
        <v>18</v>
      </c>
      <c r="G28" s="918"/>
      <c r="H28" s="918"/>
      <c r="I28" s="918"/>
      <c r="J28" s="919"/>
      <c r="K28" s="76"/>
      <c r="M28" s="90" t="s">
        <v>58</v>
      </c>
      <c r="N28" s="90" t="s">
        <v>236</v>
      </c>
    </row>
    <row r="29" spans="1:14" ht="13.8" thickBot="1" x14ac:dyDescent="0.3">
      <c r="A29" s="34"/>
      <c r="B29" s="59"/>
      <c r="C29" s="59"/>
      <c r="D29" s="59"/>
      <c r="E29" s="59"/>
      <c r="F29" s="59"/>
      <c r="G29" s="59"/>
      <c r="H29" s="59"/>
      <c r="I29" s="32"/>
      <c r="J29" s="59"/>
      <c r="K29" s="75"/>
      <c r="M29" s="90" t="s">
        <v>59</v>
      </c>
      <c r="N29" s="90" t="s">
        <v>237</v>
      </c>
    </row>
    <row r="30" spans="1:14" ht="22.5" customHeight="1" thickBot="1" x14ac:dyDescent="0.3">
      <c r="A30" s="34"/>
      <c r="B30" s="895" t="s">
        <v>279</v>
      </c>
      <c r="C30" s="896"/>
      <c r="D30" s="896"/>
      <c r="E30" s="896"/>
      <c r="F30" s="896"/>
      <c r="G30" s="896"/>
      <c r="H30" s="896"/>
      <c r="I30" s="896"/>
      <c r="J30" s="897"/>
      <c r="K30" s="76"/>
      <c r="M30" s="90" t="s">
        <v>60</v>
      </c>
      <c r="N30" s="90" t="s">
        <v>238</v>
      </c>
    </row>
    <row r="31" spans="1:14" ht="18.75" customHeight="1" thickBot="1" x14ac:dyDescent="0.3">
      <c r="A31" s="34"/>
      <c r="B31" s="909" t="s">
        <v>572</v>
      </c>
      <c r="C31" s="910"/>
      <c r="D31" s="91"/>
      <c r="E31" s="914" t="s">
        <v>573</v>
      </c>
      <c r="F31" s="910"/>
      <c r="G31" s="911"/>
      <c r="H31" s="912"/>
      <c r="I31" s="912"/>
      <c r="J31" s="913"/>
      <c r="K31" s="76"/>
      <c r="M31" s="90" t="s">
        <v>61</v>
      </c>
      <c r="N31" s="90" t="s">
        <v>239</v>
      </c>
    </row>
    <row r="32" spans="1:14" x14ac:dyDescent="0.25">
      <c r="A32" s="34"/>
      <c r="B32" s="32"/>
      <c r="C32" s="32"/>
      <c r="D32" s="32"/>
      <c r="E32" s="32"/>
      <c r="F32" s="32"/>
      <c r="G32" s="32"/>
      <c r="H32" s="32"/>
      <c r="I32" s="32"/>
      <c r="J32" s="32"/>
      <c r="K32" s="75"/>
      <c r="M32" s="90" t="s">
        <v>62</v>
      </c>
      <c r="N32" s="90" t="s">
        <v>240</v>
      </c>
    </row>
    <row r="33" spans="1:14" ht="13.8" thickBot="1" x14ac:dyDescent="0.3">
      <c r="A33" s="79"/>
      <c r="B33" s="80"/>
      <c r="C33" s="80"/>
      <c r="D33" s="80"/>
      <c r="E33" s="80"/>
      <c r="F33" s="80"/>
      <c r="G33" s="80"/>
      <c r="H33" s="80"/>
      <c r="I33" s="81"/>
      <c r="J33" s="80"/>
      <c r="K33" s="82"/>
      <c r="M33" s="90" t="s">
        <v>66</v>
      </c>
      <c r="N33" s="90" t="s">
        <v>244</v>
      </c>
    </row>
    <row r="34" spans="1:14" ht="27.75" customHeight="1" thickTop="1" x14ac:dyDescent="0.25">
      <c r="A34" s="92"/>
      <c r="K34" s="66"/>
      <c r="M34" s="90" t="s">
        <v>67</v>
      </c>
      <c r="N34" s="90" t="s">
        <v>245</v>
      </c>
    </row>
    <row r="35" spans="1:14" hidden="1" x14ac:dyDescent="0.25">
      <c r="A35" s="32"/>
      <c r="K35" s="66"/>
      <c r="M35" s="90" t="s">
        <v>68</v>
      </c>
      <c r="N35" s="90" t="s">
        <v>246</v>
      </c>
    </row>
    <row r="36" spans="1:14" hidden="1" x14ac:dyDescent="0.25">
      <c r="K36" s="66"/>
      <c r="M36" s="90" t="s">
        <v>69</v>
      </c>
      <c r="N36" s="90" t="s">
        <v>247</v>
      </c>
    </row>
    <row r="37" spans="1:14" hidden="1" x14ac:dyDescent="0.25">
      <c r="M37" s="90" t="s">
        <v>70</v>
      </c>
      <c r="N37" s="90" t="s">
        <v>248</v>
      </c>
    </row>
    <row r="38" spans="1:14" hidden="1" x14ac:dyDescent="0.25">
      <c r="M38" s="90" t="s">
        <v>71</v>
      </c>
      <c r="N38" s="90" t="s">
        <v>249</v>
      </c>
    </row>
    <row r="39" spans="1:14" hidden="1" x14ac:dyDescent="0.25">
      <c r="M39" s="90" t="s">
        <v>72</v>
      </c>
      <c r="N39" s="90" t="s">
        <v>250</v>
      </c>
    </row>
    <row r="40" spans="1:14" hidden="1" x14ac:dyDescent="0.25">
      <c r="M40" s="90" t="s">
        <v>73</v>
      </c>
      <c r="N40" s="90" t="s">
        <v>251</v>
      </c>
    </row>
    <row r="41" spans="1:14" hidden="1" x14ac:dyDescent="0.25">
      <c r="M41" s="90" t="s">
        <v>74</v>
      </c>
      <c r="N41" s="90" t="s">
        <v>252</v>
      </c>
    </row>
    <row r="42" spans="1:14" hidden="1" x14ac:dyDescent="0.25">
      <c r="M42" s="90" t="s">
        <v>75</v>
      </c>
      <c r="N42" s="90" t="s">
        <v>253</v>
      </c>
    </row>
    <row r="43" spans="1:14" hidden="1" x14ac:dyDescent="0.25">
      <c r="M43" s="90" t="s">
        <v>76</v>
      </c>
      <c r="N43" s="90" t="s">
        <v>254</v>
      </c>
    </row>
    <row r="44" spans="1:14" hidden="1" x14ac:dyDescent="0.25">
      <c r="M44" s="90" t="s">
        <v>77</v>
      </c>
      <c r="N44" s="90" t="s">
        <v>256</v>
      </c>
    </row>
    <row r="45" spans="1:14" hidden="1" x14ac:dyDescent="0.25">
      <c r="M45" s="90" t="s">
        <v>78</v>
      </c>
      <c r="N45" s="90" t="s">
        <v>257</v>
      </c>
    </row>
    <row r="46" spans="1:14" hidden="1" x14ac:dyDescent="0.25">
      <c r="M46" s="90" t="s">
        <v>79</v>
      </c>
      <c r="N46" s="90" t="s">
        <v>258</v>
      </c>
    </row>
    <row r="47" spans="1:14" hidden="1" x14ac:dyDescent="0.25">
      <c r="M47" s="90" t="s">
        <v>80</v>
      </c>
      <c r="N47" s="90" t="s">
        <v>259</v>
      </c>
    </row>
    <row r="48" spans="1:14" hidden="1" x14ac:dyDescent="0.25">
      <c r="M48" s="90" t="s">
        <v>81</v>
      </c>
    </row>
    <row r="49" spans="13:13" hidden="1" x14ac:dyDescent="0.25">
      <c r="M49" s="90" t="s">
        <v>82</v>
      </c>
    </row>
    <row r="50" spans="13:13" hidden="1" x14ac:dyDescent="0.25">
      <c r="M50" s="90" t="s">
        <v>83</v>
      </c>
    </row>
    <row r="51" spans="13:13" hidden="1" x14ac:dyDescent="0.25">
      <c r="M51" s="90" t="s">
        <v>84</v>
      </c>
    </row>
    <row r="52" spans="13:13" hidden="1" x14ac:dyDescent="0.25">
      <c r="M52" s="90" t="s">
        <v>85</v>
      </c>
    </row>
    <row r="53" spans="13:13" hidden="1" x14ac:dyDescent="0.25">
      <c r="M53" s="90" t="s">
        <v>86</v>
      </c>
    </row>
    <row r="54" spans="13:13" hidden="1" x14ac:dyDescent="0.25">
      <c r="M54" s="90" t="s">
        <v>87</v>
      </c>
    </row>
    <row r="55" spans="13:13" hidden="1" x14ac:dyDescent="0.25">
      <c r="M55" s="90" t="s">
        <v>88</v>
      </c>
    </row>
    <row r="56" spans="13:13" hidden="1" x14ac:dyDescent="0.25">
      <c r="M56" s="90" t="s">
        <v>89</v>
      </c>
    </row>
    <row r="57" spans="13:13" hidden="1" x14ac:dyDescent="0.25">
      <c r="M57" s="90" t="s">
        <v>90</v>
      </c>
    </row>
    <row r="58" spans="13:13" hidden="1" x14ac:dyDescent="0.25">
      <c r="M58" s="90" t="s">
        <v>91</v>
      </c>
    </row>
    <row r="59" spans="13:13" hidden="1" x14ac:dyDescent="0.25">
      <c r="M59" s="90" t="s">
        <v>92</v>
      </c>
    </row>
    <row r="60" spans="13:13" hidden="1" x14ac:dyDescent="0.25">
      <c r="M60" s="90" t="s">
        <v>93</v>
      </c>
    </row>
    <row r="61" spans="13:13" hidden="1" x14ac:dyDescent="0.25">
      <c r="M61" s="90" t="s">
        <v>94</v>
      </c>
    </row>
    <row r="62" spans="13:13" hidden="1" x14ac:dyDescent="0.25">
      <c r="M62" s="90" t="s">
        <v>95</v>
      </c>
    </row>
    <row r="63" spans="13:13" hidden="1" x14ac:dyDescent="0.25">
      <c r="M63" s="90" t="s">
        <v>96</v>
      </c>
    </row>
    <row r="64" spans="13:13" hidden="1" x14ac:dyDescent="0.25">
      <c r="M64" s="90" t="s">
        <v>97</v>
      </c>
    </row>
    <row r="65" spans="13:13" hidden="1" x14ac:dyDescent="0.25">
      <c r="M65" s="90" t="s">
        <v>98</v>
      </c>
    </row>
    <row r="66" spans="13:13" hidden="1" x14ac:dyDescent="0.25">
      <c r="M66" s="90" t="s">
        <v>99</v>
      </c>
    </row>
    <row r="67" spans="13:13" hidden="1" x14ac:dyDescent="0.25">
      <c r="M67" s="90" t="s">
        <v>100</v>
      </c>
    </row>
    <row r="68" spans="13:13" hidden="1" x14ac:dyDescent="0.25">
      <c r="M68" s="90" t="s">
        <v>101</v>
      </c>
    </row>
    <row r="69" spans="13:13" hidden="1" x14ac:dyDescent="0.25">
      <c r="M69" s="90" t="s">
        <v>102</v>
      </c>
    </row>
    <row r="70" spans="13:13" hidden="1" x14ac:dyDescent="0.25">
      <c r="M70" s="90" t="s">
        <v>103</v>
      </c>
    </row>
    <row r="71" spans="13:13" hidden="1" x14ac:dyDescent="0.25">
      <c r="M71" s="90" t="s">
        <v>104</v>
      </c>
    </row>
    <row r="72" spans="13:13" hidden="1" x14ac:dyDescent="0.25">
      <c r="M72" s="90" t="s">
        <v>105</v>
      </c>
    </row>
    <row r="73" spans="13:13" hidden="1" x14ac:dyDescent="0.25">
      <c r="M73" s="90" t="s">
        <v>106</v>
      </c>
    </row>
    <row r="74" spans="13:13" hidden="1" x14ac:dyDescent="0.25">
      <c r="M74" s="90" t="s">
        <v>107</v>
      </c>
    </row>
    <row r="75" spans="13:13" hidden="1" x14ac:dyDescent="0.25">
      <c r="M75" s="90" t="s">
        <v>108</v>
      </c>
    </row>
    <row r="76" spans="13:13" hidden="1" x14ac:dyDescent="0.25">
      <c r="M76" s="90" t="s">
        <v>109</v>
      </c>
    </row>
    <row r="77" spans="13:13" hidden="1" x14ac:dyDescent="0.25">
      <c r="M77" s="90" t="s">
        <v>110</v>
      </c>
    </row>
    <row r="78" spans="13:13" hidden="1" x14ac:dyDescent="0.25">
      <c r="M78" s="90" t="s">
        <v>111</v>
      </c>
    </row>
    <row r="79" spans="13:13" hidden="1" x14ac:dyDescent="0.25">
      <c r="M79" s="90" t="s">
        <v>112</v>
      </c>
    </row>
    <row r="80" spans="13:13" hidden="1" x14ac:dyDescent="0.25">
      <c r="M80" s="90" t="s">
        <v>113</v>
      </c>
    </row>
    <row r="81" spans="13:13" hidden="1" x14ac:dyDescent="0.25">
      <c r="M81" s="90" t="s">
        <v>114</v>
      </c>
    </row>
    <row r="82" spans="13:13" hidden="1" x14ac:dyDescent="0.25">
      <c r="M82" s="90" t="s">
        <v>115</v>
      </c>
    </row>
    <row r="83" spans="13:13" hidden="1" x14ac:dyDescent="0.25">
      <c r="M83" s="90" t="s">
        <v>116</v>
      </c>
    </row>
    <row r="84" spans="13:13" hidden="1" x14ac:dyDescent="0.25">
      <c r="M84" s="90" t="s">
        <v>117</v>
      </c>
    </row>
    <row r="85" spans="13:13" hidden="1" x14ac:dyDescent="0.25">
      <c r="M85" s="90" t="s">
        <v>118</v>
      </c>
    </row>
    <row r="86" spans="13:13" hidden="1" x14ac:dyDescent="0.25">
      <c r="M86" s="90" t="s">
        <v>119</v>
      </c>
    </row>
    <row r="87" spans="13:13" hidden="1" x14ac:dyDescent="0.25">
      <c r="M87" s="90" t="s">
        <v>120</v>
      </c>
    </row>
    <row r="88" spans="13:13" hidden="1" x14ac:dyDescent="0.25">
      <c r="M88" s="90" t="s">
        <v>121</v>
      </c>
    </row>
    <row r="89" spans="13:13" hidden="1" x14ac:dyDescent="0.25">
      <c r="M89" s="90" t="s">
        <v>122</v>
      </c>
    </row>
    <row r="90" spans="13:13" hidden="1" x14ac:dyDescent="0.25">
      <c r="M90" s="90" t="s">
        <v>123</v>
      </c>
    </row>
    <row r="91" spans="13:13" hidden="1" x14ac:dyDescent="0.25">
      <c r="M91" s="90" t="s">
        <v>124</v>
      </c>
    </row>
    <row r="92" spans="13:13" hidden="1" x14ac:dyDescent="0.25">
      <c r="M92" s="90" t="s">
        <v>125</v>
      </c>
    </row>
    <row r="93" spans="13:13" hidden="1" x14ac:dyDescent="0.25">
      <c r="M93" s="90" t="s">
        <v>126</v>
      </c>
    </row>
    <row r="94" spans="13:13" hidden="1" x14ac:dyDescent="0.25">
      <c r="M94" s="90" t="s">
        <v>127</v>
      </c>
    </row>
    <row r="95" spans="13:13" hidden="1" x14ac:dyDescent="0.25">
      <c r="M95" s="90" t="s">
        <v>128</v>
      </c>
    </row>
    <row r="96" spans="13:13" hidden="1" x14ac:dyDescent="0.25">
      <c r="M96" s="90" t="s">
        <v>129</v>
      </c>
    </row>
    <row r="97" spans="13:13" hidden="1" x14ac:dyDescent="0.25">
      <c r="M97" s="90" t="s">
        <v>130</v>
      </c>
    </row>
    <row r="98" spans="13:13" hidden="1" x14ac:dyDescent="0.25">
      <c r="M98" s="90" t="s">
        <v>131</v>
      </c>
    </row>
    <row r="99" spans="13:13" hidden="1" x14ac:dyDescent="0.25">
      <c r="M99" s="90" t="s">
        <v>132</v>
      </c>
    </row>
    <row r="100" spans="13:13" hidden="1" x14ac:dyDescent="0.25">
      <c r="M100" s="90" t="s">
        <v>133</v>
      </c>
    </row>
    <row r="101" spans="13:13" hidden="1" x14ac:dyDescent="0.25">
      <c r="M101" s="90" t="s">
        <v>134</v>
      </c>
    </row>
    <row r="102" spans="13:13" hidden="1" x14ac:dyDescent="0.25">
      <c r="M102" s="90" t="s">
        <v>135</v>
      </c>
    </row>
    <row r="103" spans="13:13" hidden="1" x14ac:dyDescent="0.25">
      <c r="M103" s="90" t="s">
        <v>136</v>
      </c>
    </row>
    <row r="104" spans="13:13" hidden="1" x14ac:dyDescent="0.25">
      <c r="M104" s="90" t="s">
        <v>137</v>
      </c>
    </row>
    <row r="105" spans="13:13" hidden="1" x14ac:dyDescent="0.25">
      <c r="M105" s="90" t="s">
        <v>138</v>
      </c>
    </row>
    <row r="106" spans="13:13" hidden="1" x14ac:dyDescent="0.25">
      <c r="M106" s="90" t="s">
        <v>139</v>
      </c>
    </row>
    <row r="107" spans="13:13" hidden="1" x14ac:dyDescent="0.25">
      <c r="M107" s="90" t="s">
        <v>140</v>
      </c>
    </row>
    <row r="108" spans="13:13" hidden="1" x14ac:dyDescent="0.25">
      <c r="M108" s="90" t="s">
        <v>141</v>
      </c>
    </row>
    <row r="109" spans="13:13" hidden="1" x14ac:dyDescent="0.25">
      <c r="M109" s="90" t="s">
        <v>142</v>
      </c>
    </row>
    <row r="110" spans="13:13" hidden="1" x14ac:dyDescent="0.25">
      <c r="M110" s="90" t="s">
        <v>143</v>
      </c>
    </row>
    <row r="111" spans="13:13" hidden="1" x14ac:dyDescent="0.25">
      <c r="M111" s="90" t="s">
        <v>144</v>
      </c>
    </row>
    <row r="112" spans="13:13" hidden="1" x14ac:dyDescent="0.25">
      <c r="M112" s="90" t="s">
        <v>145</v>
      </c>
    </row>
    <row r="113" spans="13:13" hidden="1" x14ac:dyDescent="0.25">
      <c r="M113" s="90" t="s">
        <v>146</v>
      </c>
    </row>
    <row r="114" spans="13:13" hidden="1" x14ac:dyDescent="0.25">
      <c r="M114" s="90" t="s">
        <v>147</v>
      </c>
    </row>
    <row r="115" spans="13:13" hidden="1" x14ac:dyDescent="0.25">
      <c r="M115" s="90" t="s">
        <v>148</v>
      </c>
    </row>
    <row r="116" spans="13:13" hidden="1" x14ac:dyDescent="0.25">
      <c r="M116" s="90" t="s">
        <v>149</v>
      </c>
    </row>
    <row r="117" spans="13:13" hidden="1" x14ac:dyDescent="0.25">
      <c r="M117" s="90" t="s">
        <v>150</v>
      </c>
    </row>
    <row r="118" spans="13:13" hidden="1" x14ac:dyDescent="0.25">
      <c r="M118" s="90" t="s">
        <v>151</v>
      </c>
    </row>
    <row r="119" spans="13:13" hidden="1" x14ac:dyDescent="0.25">
      <c r="M119" s="90" t="s">
        <v>152</v>
      </c>
    </row>
    <row r="120" spans="13:13" hidden="1" x14ac:dyDescent="0.25">
      <c r="M120" s="90" t="s">
        <v>153</v>
      </c>
    </row>
    <row r="121" spans="13:13" hidden="1" x14ac:dyDescent="0.25">
      <c r="M121" s="90" t="s">
        <v>154</v>
      </c>
    </row>
    <row r="122" spans="13:13" hidden="1" x14ac:dyDescent="0.25">
      <c r="M122" s="90" t="s">
        <v>155</v>
      </c>
    </row>
    <row r="123" spans="13:13" hidden="1" x14ac:dyDescent="0.25">
      <c r="M123" s="90" t="s">
        <v>156</v>
      </c>
    </row>
    <row r="124" spans="13:13" hidden="1" x14ac:dyDescent="0.25">
      <c r="M124" s="90" t="s">
        <v>157</v>
      </c>
    </row>
    <row r="125" spans="13:13" hidden="1" x14ac:dyDescent="0.25">
      <c r="M125" s="90" t="s">
        <v>158</v>
      </c>
    </row>
    <row r="126" spans="13:13" hidden="1" x14ac:dyDescent="0.25">
      <c r="M126" s="90" t="s">
        <v>159</v>
      </c>
    </row>
    <row r="127" spans="13:13" hidden="1" x14ac:dyDescent="0.25">
      <c r="M127" s="90" t="s">
        <v>160</v>
      </c>
    </row>
    <row r="128" spans="13:13" hidden="1" x14ac:dyDescent="0.25">
      <c r="M128" s="90" t="s">
        <v>161</v>
      </c>
    </row>
    <row r="129" spans="13:13" hidden="1" x14ac:dyDescent="0.25">
      <c r="M129" s="90" t="s">
        <v>162</v>
      </c>
    </row>
    <row r="130" spans="13:13" hidden="1" x14ac:dyDescent="0.25">
      <c r="M130" s="90" t="s">
        <v>163</v>
      </c>
    </row>
    <row r="131" spans="13:13" hidden="1" x14ac:dyDescent="0.25">
      <c r="M131" s="90" t="s">
        <v>164</v>
      </c>
    </row>
    <row r="132" spans="13:13" hidden="1" x14ac:dyDescent="0.25">
      <c r="M132" s="90" t="s">
        <v>165</v>
      </c>
    </row>
    <row r="133" spans="13:13" hidden="1" x14ac:dyDescent="0.25">
      <c r="M133" s="90" t="s">
        <v>166</v>
      </c>
    </row>
    <row r="134" spans="13:13" hidden="1" x14ac:dyDescent="0.25">
      <c r="M134" s="90" t="s">
        <v>167</v>
      </c>
    </row>
    <row r="135" spans="13:13" hidden="1" x14ac:dyDescent="0.25">
      <c r="M135" s="90" t="s">
        <v>168</v>
      </c>
    </row>
    <row r="136" spans="13:13" hidden="1" x14ac:dyDescent="0.25">
      <c r="M136" s="90" t="s">
        <v>169</v>
      </c>
    </row>
    <row r="137" spans="13:13" hidden="1" x14ac:dyDescent="0.25">
      <c r="M137" s="90" t="s">
        <v>170</v>
      </c>
    </row>
    <row r="138" spans="13:13" hidden="1" x14ac:dyDescent="0.25">
      <c r="M138" s="90" t="s">
        <v>171</v>
      </c>
    </row>
    <row r="139" spans="13:13" hidden="1" x14ac:dyDescent="0.25">
      <c r="M139" s="90" t="s">
        <v>172</v>
      </c>
    </row>
    <row r="140" spans="13:13" hidden="1" x14ac:dyDescent="0.25">
      <c r="M140" s="90" t="s">
        <v>173</v>
      </c>
    </row>
    <row r="141" spans="13:13" hidden="1" x14ac:dyDescent="0.25">
      <c r="M141" s="90" t="s">
        <v>174</v>
      </c>
    </row>
    <row r="142" spans="13:13" hidden="1" x14ac:dyDescent="0.25">
      <c r="M142" s="90" t="s">
        <v>175</v>
      </c>
    </row>
    <row r="143" spans="13:13" hidden="1" x14ac:dyDescent="0.25">
      <c r="M143" s="90" t="s">
        <v>176</v>
      </c>
    </row>
    <row r="144" spans="13:13" hidden="1" x14ac:dyDescent="0.25">
      <c r="M144" s="90" t="s">
        <v>177</v>
      </c>
    </row>
    <row r="145" spans="13:13" hidden="1" x14ac:dyDescent="0.25">
      <c r="M145" s="90" t="s">
        <v>178</v>
      </c>
    </row>
    <row r="146" spans="13:13" hidden="1" x14ac:dyDescent="0.25">
      <c r="M146" s="90" t="s">
        <v>179</v>
      </c>
    </row>
    <row r="147" spans="13:13" hidden="1" x14ac:dyDescent="0.25">
      <c r="M147" s="90" t="s">
        <v>180</v>
      </c>
    </row>
    <row r="148" spans="13:13" hidden="1" x14ac:dyDescent="0.25">
      <c r="M148" s="90" t="s">
        <v>181</v>
      </c>
    </row>
    <row r="149" spans="13:13" hidden="1" x14ac:dyDescent="0.25">
      <c r="M149" s="90" t="s">
        <v>182</v>
      </c>
    </row>
    <row r="150" spans="13:13" hidden="1" x14ac:dyDescent="0.25">
      <c r="M150" s="90" t="s">
        <v>183</v>
      </c>
    </row>
    <row r="151" spans="13:13" hidden="1" x14ac:dyDescent="0.25">
      <c r="M151" s="90" t="s">
        <v>184</v>
      </c>
    </row>
    <row r="152" spans="13:13" hidden="1" x14ac:dyDescent="0.25">
      <c r="M152" s="90" t="s">
        <v>185</v>
      </c>
    </row>
    <row r="153" spans="13:13" hidden="1" x14ac:dyDescent="0.25">
      <c r="M153" s="90" t="s">
        <v>186</v>
      </c>
    </row>
    <row r="154" spans="13:13" hidden="1" x14ac:dyDescent="0.25">
      <c r="M154" s="90" t="s">
        <v>187</v>
      </c>
    </row>
    <row r="155" spans="13:13" hidden="1" x14ac:dyDescent="0.25">
      <c r="M155" s="90" t="s">
        <v>188</v>
      </c>
    </row>
    <row r="156" spans="13:13" hidden="1" x14ac:dyDescent="0.25">
      <c r="M156" s="90" t="s">
        <v>189</v>
      </c>
    </row>
    <row r="157" spans="13:13" hidden="1" x14ac:dyDescent="0.25">
      <c r="M157" s="90" t="s">
        <v>190</v>
      </c>
    </row>
    <row r="158" spans="13:13" hidden="1" x14ac:dyDescent="0.25">
      <c r="M158" s="90" t="s">
        <v>191</v>
      </c>
    </row>
    <row r="159" spans="13:13" hidden="1" x14ac:dyDescent="0.25">
      <c r="M159" s="90" t="s">
        <v>192</v>
      </c>
    </row>
    <row r="160" spans="13:13" hidden="1" x14ac:dyDescent="0.25">
      <c r="M160" s="90" t="s">
        <v>193</v>
      </c>
    </row>
    <row r="161" spans="13:13" hidden="1" x14ac:dyDescent="0.25">
      <c r="M161" s="90" t="s">
        <v>194</v>
      </c>
    </row>
    <row r="162" spans="13:13" hidden="1" x14ac:dyDescent="0.25">
      <c r="M162" s="90" t="s">
        <v>195</v>
      </c>
    </row>
    <row r="163" spans="13:13" hidden="1" x14ac:dyDescent="0.25">
      <c r="M163" s="90" t="s">
        <v>196</v>
      </c>
    </row>
    <row r="164" spans="13:13" hidden="1" x14ac:dyDescent="0.25">
      <c r="M164" s="90" t="s">
        <v>197</v>
      </c>
    </row>
    <row r="165" spans="13:13" hidden="1" x14ac:dyDescent="0.25">
      <c r="M165" s="90" t="s">
        <v>198</v>
      </c>
    </row>
    <row r="166" spans="13:13" hidden="1" x14ac:dyDescent="0.25">
      <c r="M166" s="90" t="s">
        <v>199</v>
      </c>
    </row>
    <row r="167" spans="13:13" hidden="1" x14ac:dyDescent="0.25">
      <c r="M167" s="90" t="s">
        <v>200</v>
      </c>
    </row>
    <row r="168" spans="13:13" hidden="1" x14ac:dyDescent="0.25">
      <c r="M168" s="90" t="s">
        <v>201</v>
      </c>
    </row>
    <row r="169" spans="13:13" hidden="1" x14ac:dyDescent="0.25">
      <c r="M169" s="90" t="s">
        <v>202</v>
      </c>
    </row>
    <row r="170" spans="13:13" hidden="1" x14ac:dyDescent="0.25">
      <c r="M170" s="90" t="s">
        <v>203</v>
      </c>
    </row>
    <row r="171" spans="13:13" hidden="1" x14ac:dyDescent="0.25">
      <c r="M171" s="90" t="s">
        <v>204</v>
      </c>
    </row>
    <row r="172" spans="13:13" hidden="1" x14ac:dyDescent="0.25">
      <c r="M172" s="90" t="s">
        <v>205</v>
      </c>
    </row>
    <row r="173" spans="13:13" hidden="1" x14ac:dyDescent="0.25">
      <c r="M173" s="90" t="s">
        <v>206</v>
      </c>
    </row>
    <row r="174" spans="13:13" x14ac:dyDescent="0.25"/>
    <row r="175" spans="13:13" x14ac:dyDescent="0.25"/>
    <row r="176" spans="13:13" x14ac:dyDescent="0.25"/>
    <row r="177" x14ac:dyDescent="0.25"/>
    <row r="178" x14ac:dyDescent="0.25"/>
    <row r="179" x14ac:dyDescent="0.25"/>
    <row r="180" x14ac:dyDescent="0.25"/>
  </sheetData>
  <sheetProtection password="ED1B" sheet="1" objects="1" scenarios="1" selectLockedCells="1"/>
  <mergeCells count="25">
    <mergeCell ref="C23:D23"/>
    <mergeCell ref="F23:J23"/>
    <mergeCell ref="A1:K1"/>
    <mergeCell ref="B3:J3"/>
    <mergeCell ref="B9:J17"/>
    <mergeCell ref="B8:D8"/>
    <mergeCell ref="E8:J8"/>
    <mergeCell ref="B4:J6"/>
    <mergeCell ref="B19:J19"/>
    <mergeCell ref="C21:J21"/>
    <mergeCell ref="C22:D22"/>
    <mergeCell ref="F22:J22"/>
    <mergeCell ref="C20:J20"/>
    <mergeCell ref="B31:C31"/>
    <mergeCell ref="G31:J31"/>
    <mergeCell ref="E31:F31"/>
    <mergeCell ref="C27:E27"/>
    <mergeCell ref="G27:J27"/>
    <mergeCell ref="G28:J28"/>
    <mergeCell ref="B30:J30"/>
    <mergeCell ref="C28:E28"/>
    <mergeCell ref="B25:J25"/>
    <mergeCell ref="F26:G26"/>
    <mergeCell ref="H26:J26"/>
    <mergeCell ref="C26:E26"/>
  </mergeCells>
  <phoneticPr fontId="4" type="noConversion"/>
  <conditionalFormatting sqref="A34">
    <cfRule type="cellIs" dxfId="14" priority="1" stopIfTrue="1" operator="equal">
      <formula>" -  - 00/00/0000"</formula>
    </cfRule>
  </conditionalFormatting>
  <dataValidations count="4">
    <dataValidation type="custom" allowBlank="1" showInputMessage="1" showErrorMessage="1" errorTitle="Error en dato" error="Formato de fecha incorrecto (dd/mm/aaaa) o fecha de inicio anterior al 1 de enero del año anterior al presente." sqref="D31">
      <formula1>L31</formula1>
    </dataValidation>
    <dataValidation type="custom" allowBlank="1" showInputMessage="1" showErrorMessage="1" errorTitle="Error en dato" error="Formato de fecha incorrecto (dd/mm/aaaa), O rango de fechas incorrecto." sqref="G31:J31">
      <formula1>L32</formula1>
    </dataValidation>
    <dataValidation type="textLength" operator="lessThanOrEqual" allowBlank="1" showInputMessage="1" showErrorMessage="1" errorTitle="Error en Dato" error="Longitud del campo supera el límite." sqref="B9">
      <formula1>650</formula1>
    </dataValidation>
    <dataValidation allowBlank="1" showInputMessage="1" showErrorMessage="1" errorTitle="Código Postal" error="Error en código." sqref="C22:D22"/>
  </dataValidations>
  <pageMargins left="0.59055118110236227" right="0.39370078740157483" top="0.78740157480314965" bottom="0.59055118110236227" header="0" footer="0"/>
  <pageSetup paperSize="9" scale="92" orientation="portrait" r:id="rId1"/>
  <headerFooter alignWithMargins="0">
    <oddFooter>&amp;R&amp;"Arial Narrow,Normal"&amp;9&amp;A</oddFooter>
  </headerFooter>
  <ignoredErrors>
    <ignoredError sqref="L22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13" r:id="rId4" name="Drop Down 13">
              <controlPr defaultSize="0" print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9</xdr:col>
                    <xdr:colOff>396240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T61"/>
  <sheetViews>
    <sheetView showGridLines="0" zoomScaleNormal="100" workbookViewId="0">
      <selection sqref="A1:S2"/>
    </sheetView>
  </sheetViews>
  <sheetFormatPr baseColWidth="10" defaultRowHeight="13.2" zeroHeight="1" x14ac:dyDescent="0.25"/>
  <cols>
    <col min="1" max="1" width="28.109375" customWidth="1"/>
    <col min="2" max="2" width="12.109375" customWidth="1"/>
    <col min="3" max="3" width="13.44140625" customWidth="1"/>
    <col min="4" max="4" width="13.88671875" customWidth="1"/>
    <col min="5" max="6" width="9" customWidth="1"/>
    <col min="7" max="7" width="11.109375" customWidth="1"/>
    <col min="8" max="9" width="9" customWidth="1"/>
    <col min="10" max="10" width="11.109375" customWidth="1"/>
    <col min="11" max="12" width="9" customWidth="1"/>
    <col min="13" max="13" width="11.109375" customWidth="1"/>
    <col min="14" max="15" width="9" customWidth="1"/>
    <col min="16" max="16" width="11.109375" customWidth="1"/>
    <col min="17" max="18" width="9" customWidth="1"/>
    <col min="19" max="19" width="11.109375" customWidth="1"/>
    <col min="20" max="20" width="9.6640625" customWidth="1"/>
  </cols>
  <sheetData>
    <row r="1" spans="1:20" ht="16.5" customHeight="1" x14ac:dyDescent="0.25">
      <c r="A1" s="975" t="s">
        <v>612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7"/>
      <c r="T1" s="580"/>
    </row>
    <row r="2" spans="1:20" ht="13.5" customHeight="1" thickBot="1" x14ac:dyDescent="0.3">
      <c r="A2" s="978"/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80"/>
      <c r="T2" s="580"/>
    </row>
    <row r="3" spans="1:20" ht="22.5" customHeight="1" thickBot="1" x14ac:dyDescent="0.3">
      <c r="A3" s="895" t="s">
        <v>595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  <c r="O3" s="896"/>
      <c r="P3" s="896"/>
      <c r="Q3" s="896"/>
      <c r="R3" s="896"/>
      <c r="S3" s="897"/>
      <c r="T3" s="580"/>
    </row>
    <row r="4" spans="1:20" ht="17.25" customHeight="1" x14ac:dyDescent="0.25">
      <c r="A4" s="664"/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S4" s="666"/>
    </row>
    <row r="5" spans="1:20" s="26" customFormat="1" ht="16.5" customHeight="1" x14ac:dyDescent="0.25">
      <c r="A5" s="971" t="s">
        <v>574</v>
      </c>
      <c r="B5" s="972"/>
      <c r="C5" s="972"/>
      <c r="D5" s="972"/>
      <c r="E5" s="972"/>
      <c r="F5" s="972"/>
      <c r="G5" s="972"/>
      <c r="H5" s="972"/>
      <c r="I5" s="972"/>
      <c r="J5" s="972"/>
      <c r="K5" s="972"/>
      <c r="L5" s="972"/>
      <c r="M5" s="549"/>
      <c r="N5" s="549"/>
      <c r="O5" s="549"/>
      <c r="P5" s="549"/>
      <c r="Q5" s="549"/>
      <c r="R5" s="549"/>
      <c r="S5" s="667"/>
      <c r="T5" s="549"/>
    </row>
    <row r="6" spans="1:20" s="26" customFormat="1" ht="16.5" customHeight="1" x14ac:dyDescent="0.25">
      <c r="A6" s="971"/>
      <c r="B6" s="972"/>
      <c r="C6" s="972"/>
      <c r="D6" s="972"/>
      <c r="E6" s="972"/>
      <c r="F6" s="972"/>
      <c r="G6" s="972"/>
      <c r="H6" s="972"/>
      <c r="I6" s="972"/>
      <c r="J6" s="972"/>
      <c r="K6" s="972"/>
      <c r="L6" s="972"/>
      <c r="M6" s="549"/>
      <c r="N6" s="549"/>
      <c r="O6" s="549"/>
      <c r="P6" s="549"/>
      <c r="Q6" s="549"/>
      <c r="R6" s="549"/>
      <c r="S6" s="667"/>
      <c r="T6" s="549"/>
    </row>
    <row r="7" spans="1:20" s="26" customFormat="1" ht="32.25" customHeight="1" thickBot="1" x14ac:dyDescent="0.3">
      <c r="A7" s="973"/>
      <c r="B7" s="974"/>
      <c r="C7" s="974"/>
      <c r="D7" s="974"/>
      <c r="E7" s="972"/>
      <c r="F7" s="972"/>
      <c r="G7" s="972"/>
      <c r="H7" s="974"/>
      <c r="I7" s="974"/>
      <c r="J7" s="974"/>
      <c r="K7" s="974"/>
      <c r="L7" s="974"/>
      <c r="M7" s="549"/>
      <c r="N7" s="549"/>
      <c r="O7" s="549"/>
      <c r="P7" s="549"/>
      <c r="Q7" s="549"/>
      <c r="R7" s="549"/>
      <c r="S7" s="668"/>
      <c r="T7" s="549"/>
    </row>
    <row r="8" spans="1:20" s="26" customFormat="1" ht="16.5" customHeight="1" x14ac:dyDescent="0.25">
      <c r="A8" s="962" t="s">
        <v>602</v>
      </c>
      <c r="B8" s="965" t="s">
        <v>601</v>
      </c>
      <c r="C8" s="968" t="s">
        <v>605</v>
      </c>
      <c r="D8" s="952" t="s">
        <v>606</v>
      </c>
      <c r="E8" s="955">
        <f>YEAR(FechaInicio)</f>
        <v>1900</v>
      </c>
      <c r="F8" s="956"/>
      <c r="G8" s="957"/>
      <c r="H8" s="955">
        <f>E8+1</f>
        <v>1901</v>
      </c>
      <c r="I8" s="956"/>
      <c r="J8" s="957"/>
      <c r="K8" s="955">
        <f>H8+1</f>
        <v>1902</v>
      </c>
      <c r="L8" s="956"/>
      <c r="M8" s="957"/>
      <c r="N8" s="955">
        <f>K8+1</f>
        <v>1903</v>
      </c>
      <c r="O8" s="956"/>
      <c r="P8" s="957"/>
      <c r="Q8" s="955">
        <f>N8+1</f>
        <v>1904</v>
      </c>
      <c r="R8" s="956"/>
      <c r="S8" s="957"/>
    </row>
    <row r="9" spans="1:20" s="26" customFormat="1" ht="12.75" customHeight="1" x14ac:dyDescent="0.25">
      <c r="A9" s="963"/>
      <c r="B9" s="966"/>
      <c r="C9" s="969"/>
      <c r="D9" s="953"/>
      <c r="E9" s="958"/>
      <c r="F9" s="959"/>
      <c r="G9" s="960"/>
      <c r="H9" s="958"/>
      <c r="I9" s="959"/>
      <c r="J9" s="960"/>
      <c r="K9" s="958"/>
      <c r="L9" s="959"/>
      <c r="M9" s="960"/>
      <c r="N9" s="958"/>
      <c r="O9" s="959"/>
      <c r="P9" s="960"/>
      <c r="Q9" s="958"/>
      <c r="R9" s="959"/>
      <c r="S9" s="960"/>
    </row>
    <row r="10" spans="1:20" s="26" customFormat="1" ht="35.25" customHeight="1" x14ac:dyDescent="0.25">
      <c r="A10" s="963"/>
      <c r="B10" s="966"/>
      <c r="C10" s="969"/>
      <c r="D10" s="953"/>
      <c r="E10" s="961"/>
      <c r="F10" s="959"/>
      <c r="G10" s="960"/>
      <c r="H10" s="961"/>
      <c r="I10" s="959"/>
      <c r="J10" s="960"/>
      <c r="K10" s="961"/>
      <c r="L10" s="959"/>
      <c r="M10" s="960"/>
      <c r="N10" s="961"/>
      <c r="O10" s="959"/>
      <c r="P10" s="960"/>
      <c r="Q10" s="961"/>
      <c r="R10" s="959"/>
      <c r="S10" s="960"/>
    </row>
    <row r="11" spans="1:20" s="26" customFormat="1" ht="31.2" thickBot="1" x14ac:dyDescent="0.3">
      <c r="A11" s="964"/>
      <c r="B11" s="967"/>
      <c r="C11" s="970"/>
      <c r="D11" s="954"/>
      <c r="E11" s="690" t="s">
        <v>607</v>
      </c>
      <c r="F11" s="691" t="s">
        <v>603</v>
      </c>
      <c r="G11" s="692" t="s">
        <v>604</v>
      </c>
      <c r="H11" s="690" t="s">
        <v>607</v>
      </c>
      <c r="I11" s="691" t="s">
        <v>603</v>
      </c>
      <c r="J11" s="692" t="s">
        <v>604</v>
      </c>
      <c r="K11" s="690" t="s">
        <v>607</v>
      </c>
      <c r="L11" s="691" t="s">
        <v>603</v>
      </c>
      <c r="M11" s="692" t="s">
        <v>604</v>
      </c>
      <c r="N11" s="690" t="s">
        <v>607</v>
      </c>
      <c r="O11" s="691" t="s">
        <v>603</v>
      </c>
      <c r="P11" s="692" t="s">
        <v>604</v>
      </c>
      <c r="Q11" s="690" t="s">
        <v>607</v>
      </c>
      <c r="R11" s="691" t="s">
        <v>603</v>
      </c>
      <c r="S11" s="692" t="s">
        <v>604</v>
      </c>
    </row>
    <row r="12" spans="1:20" s="26" customFormat="1" x14ac:dyDescent="0.25">
      <c r="A12" s="677"/>
      <c r="B12" s="572"/>
      <c r="C12" s="573"/>
      <c r="D12" s="685"/>
      <c r="E12" s="684"/>
      <c r="F12" s="693"/>
      <c r="G12" s="680">
        <f>ROUND($D12*E12*F12/12,2)</f>
        <v>0</v>
      </c>
      <c r="H12" s="684"/>
      <c r="I12" s="693"/>
      <c r="J12" s="680">
        <f>ROUND($D12*H12*I12/12,2)</f>
        <v>0</v>
      </c>
      <c r="K12" s="684"/>
      <c r="L12" s="693"/>
      <c r="M12" s="680">
        <f>ROUND($D12*K12*L12/12,2)</f>
        <v>0</v>
      </c>
      <c r="N12" s="684"/>
      <c r="O12" s="693"/>
      <c r="P12" s="680">
        <f>ROUND($D12*N12*O12/12,2)</f>
        <v>0</v>
      </c>
      <c r="Q12" s="684"/>
      <c r="R12" s="693"/>
      <c r="S12" s="680">
        <f>ROUND($D12*Q12*R12/12,2)</f>
        <v>0</v>
      </c>
    </row>
    <row r="13" spans="1:20" s="26" customFormat="1" x14ac:dyDescent="0.25">
      <c r="A13" s="677"/>
      <c r="B13" s="572"/>
      <c r="C13" s="573"/>
      <c r="D13" s="686"/>
      <c r="E13" s="694"/>
      <c r="F13" s="689"/>
      <c r="G13" s="681">
        <f t="shared" ref="G13:G28" si="0">ROUND($D13*E13*F13/12,2)</f>
        <v>0</v>
      </c>
      <c r="H13" s="694"/>
      <c r="I13" s="689"/>
      <c r="J13" s="681">
        <f t="shared" ref="J13:J28" si="1">ROUND($D13*H13*I13/12,2)</f>
        <v>0</v>
      </c>
      <c r="K13" s="694"/>
      <c r="L13" s="689"/>
      <c r="M13" s="681">
        <f t="shared" ref="M13:M28" si="2">ROUND($D13*K13*L13/12,2)</f>
        <v>0</v>
      </c>
      <c r="N13" s="694"/>
      <c r="O13" s="689"/>
      <c r="P13" s="681">
        <f t="shared" ref="P13:P28" si="3">ROUND($D13*N13*O13/12,2)</f>
        <v>0</v>
      </c>
      <c r="Q13" s="694"/>
      <c r="R13" s="689"/>
      <c r="S13" s="681">
        <f t="shared" ref="S13:S28" si="4">ROUND($D13*Q13*R13/12,2)</f>
        <v>0</v>
      </c>
    </row>
    <row r="14" spans="1:20" s="26" customFormat="1" x14ac:dyDescent="0.25">
      <c r="A14" s="677"/>
      <c r="B14" s="572"/>
      <c r="C14" s="573"/>
      <c r="D14" s="686"/>
      <c r="E14" s="694"/>
      <c r="F14" s="689"/>
      <c r="G14" s="681">
        <f t="shared" si="0"/>
        <v>0</v>
      </c>
      <c r="H14" s="694"/>
      <c r="I14" s="689"/>
      <c r="J14" s="681">
        <f t="shared" si="1"/>
        <v>0</v>
      </c>
      <c r="K14" s="694"/>
      <c r="L14" s="689"/>
      <c r="M14" s="681">
        <f t="shared" si="2"/>
        <v>0</v>
      </c>
      <c r="N14" s="694"/>
      <c r="O14" s="689"/>
      <c r="P14" s="681">
        <f t="shared" si="3"/>
        <v>0</v>
      </c>
      <c r="Q14" s="694"/>
      <c r="R14" s="689"/>
      <c r="S14" s="681">
        <f t="shared" si="4"/>
        <v>0</v>
      </c>
    </row>
    <row r="15" spans="1:20" s="26" customFormat="1" x14ac:dyDescent="0.25">
      <c r="A15" s="677"/>
      <c r="B15" s="572"/>
      <c r="C15" s="573"/>
      <c r="D15" s="686"/>
      <c r="E15" s="694"/>
      <c r="F15" s="689"/>
      <c r="G15" s="681">
        <f t="shared" si="0"/>
        <v>0</v>
      </c>
      <c r="H15" s="694"/>
      <c r="I15" s="689"/>
      <c r="J15" s="681">
        <f t="shared" si="1"/>
        <v>0</v>
      </c>
      <c r="K15" s="694"/>
      <c r="L15" s="689"/>
      <c r="M15" s="681">
        <f t="shared" si="2"/>
        <v>0</v>
      </c>
      <c r="N15" s="694"/>
      <c r="O15" s="689"/>
      <c r="P15" s="681">
        <f t="shared" si="3"/>
        <v>0</v>
      </c>
      <c r="Q15" s="694"/>
      <c r="R15" s="689"/>
      <c r="S15" s="681">
        <f t="shared" si="4"/>
        <v>0</v>
      </c>
    </row>
    <row r="16" spans="1:20" s="26" customFormat="1" x14ac:dyDescent="0.25">
      <c r="A16" s="677"/>
      <c r="B16" s="572"/>
      <c r="C16" s="573"/>
      <c r="D16" s="686"/>
      <c r="E16" s="694"/>
      <c r="F16" s="689"/>
      <c r="G16" s="681">
        <f t="shared" si="0"/>
        <v>0</v>
      </c>
      <c r="H16" s="694"/>
      <c r="I16" s="689"/>
      <c r="J16" s="681">
        <f t="shared" si="1"/>
        <v>0</v>
      </c>
      <c r="K16" s="694"/>
      <c r="L16" s="689"/>
      <c r="M16" s="681">
        <f t="shared" si="2"/>
        <v>0</v>
      </c>
      <c r="N16" s="694"/>
      <c r="O16" s="689"/>
      <c r="P16" s="681">
        <f t="shared" si="3"/>
        <v>0</v>
      </c>
      <c r="Q16" s="694"/>
      <c r="R16" s="689"/>
      <c r="S16" s="681">
        <f t="shared" si="4"/>
        <v>0</v>
      </c>
    </row>
    <row r="17" spans="1:20" s="26" customFormat="1" x14ac:dyDescent="0.25">
      <c r="A17" s="677"/>
      <c r="B17" s="572"/>
      <c r="C17" s="573"/>
      <c r="D17" s="685"/>
      <c r="E17" s="694"/>
      <c r="F17" s="689"/>
      <c r="G17" s="681">
        <f t="shared" si="0"/>
        <v>0</v>
      </c>
      <c r="H17" s="694"/>
      <c r="I17" s="689"/>
      <c r="J17" s="681">
        <f t="shared" si="1"/>
        <v>0</v>
      </c>
      <c r="K17" s="694"/>
      <c r="L17" s="689"/>
      <c r="M17" s="681">
        <f t="shared" si="2"/>
        <v>0</v>
      </c>
      <c r="N17" s="694"/>
      <c r="O17" s="689"/>
      <c r="P17" s="681">
        <f t="shared" si="3"/>
        <v>0</v>
      </c>
      <c r="Q17" s="694"/>
      <c r="R17" s="689"/>
      <c r="S17" s="681">
        <f t="shared" si="4"/>
        <v>0</v>
      </c>
    </row>
    <row r="18" spans="1:20" s="26" customFormat="1" x14ac:dyDescent="0.25">
      <c r="A18" s="677"/>
      <c r="B18" s="572"/>
      <c r="C18" s="573"/>
      <c r="D18" s="686"/>
      <c r="E18" s="694"/>
      <c r="F18" s="689"/>
      <c r="G18" s="681">
        <f t="shared" si="0"/>
        <v>0</v>
      </c>
      <c r="H18" s="694"/>
      <c r="I18" s="689"/>
      <c r="J18" s="681">
        <f t="shared" si="1"/>
        <v>0</v>
      </c>
      <c r="K18" s="694"/>
      <c r="L18" s="689"/>
      <c r="M18" s="681">
        <f t="shared" si="2"/>
        <v>0</v>
      </c>
      <c r="N18" s="694"/>
      <c r="O18" s="689"/>
      <c r="P18" s="681">
        <f t="shared" si="3"/>
        <v>0</v>
      </c>
      <c r="Q18" s="694"/>
      <c r="R18" s="689"/>
      <c r="S18" s="681">
        <f t="shared" si="4"/>
        <v>0</v>
      </c>
    </row>
    <row r="19" spans="1:20" s="26" customFormat="1" x14ac:dyDescent="0.25">
      <c r="A19" s="677"/>
      <c r="B19" s="572"/>
      <c r="C19" s="573"/>
      <c r="D19" s="686"/>
      <c r="E19" s="694"/>
      <c r="F19" s="689"/>
      <c r="G19" s="681">
        <f t="shared" si="0"/>
        <v>0</v>
      </c>
      <c r="H19" s="694"/>
      <c r="I19" s="689"/>
      <c r="J19" s="681">
        <f t="shared" si="1"/>
        <v>0</v>
      </c>
      <c r="K19" s="694"/>
      <c r="L19" s="689"/>
      <c r="M19" s="681">
        <f t="shared" si="2"/>
        <v>0</v>
      </c>
      <c r="N19" s="694"/>
      <c r="O19" s="689"/>
      <c r="P19" s="681">
        <f t="shared" si="3"/>
        <v>0</v>
      </c>
      <c r="Q19" s="694"/>
      <c r="R19" s="689"/>
      <c r="S19" s="681">
        <f t="shared" si="4"/>
        <v>0</v>
      </c>
    </row>
    <row r="20" spans="1:20" s="26" customFormat="1" x14ac:dyDescent="0.25">
      <c r="A20" s="677"/>
      <c r="B20" s="572"/>
      <c r="C20" s="573"/>
      <c r="D20" s="686"/>
      <c r="E20" s="694"/>
      <c r="F20" s="689"/>
      <c r="G20" s="681">
        <f t="shared" si="0"/>
        <v>0</v>
      </c>
      <c r="H20" s="694"/>
      <c r="I20" s="689"/>
      <c r="J20" s="681">
        <f t="shared" si="1"/>
        <v>0</v>
      </c>
      <c r="K20" s="694"/>
      <c r="L20" s="689"/>
      <c r="M20" s="681">
        <f t="shared" si="2"/>
        <v>0</v>
      </c>
      <c r="N20" s="694"/>
      <c r="O20" s="689"/>
      <c r="P20" s="681">
        <f t="shared" si="3"/>
        <v>0</v>
      </c>
      <c r="Q20" s="694"/>
      <c r="R20" s="689"/>
      <c r="S20" s="681">
        <f t="shared" si="4"/>
        <v>0</v>
      </c>
    </row>
    <row r="21" spans="1:20" s="26" customFormat="1" x14ac:dyDescent="0.25">
      <c r="A21" s="677"/>
      <c r="B21" s="572"/>
      <c r="C21" s="573"/>
      <c r="D21" s="686"/>
      <c r="E21" s="694"/>
      <c r="F21" s="689"/>
      <c r="G21" s="681">
        <f t="shared" si="0"/>
        <v>0</v>
      </c>
      <c r="H21" s="694"/>
      <c r="I21" s="689"/>
      <c r="J21" s="681">
        <f t="shared" si="1"/>
        <v>0</v>
      </c>
      <c r="K21" s="694"/>
      <c r="L21" s="689"/>
      <c r="M21" s="681">
        <f t="shared" si="2"/>
        <v>0</v>
      </c>
      <c r="N21" s="694"/>
      <c r="O21" s="689"/>
      <c r="P21" s="681">
        <f t="shared" si="3"/>
        <v>0</v>
      </c>
      <c r="Q21" s="694"/>
      <c r="R21" s="689"/>
      <c r="S21" s="681">
        <f t="shared" si="4"/>
        <v>0</v>
      </c>
    </row>
    <row r="22" spans="1:20" s="26" customFormat="1" x14ac:dyDescent="0.25">
      <c r="A22" s="677"/>
      <c r="B22" s="572"/>
      <c r="C22" s="573"/>
      <c r="D22" s="686"/>
      <c r="E22" s="694"/>
      <c r="F22" s="689"/>
      <c r="G22" s="681">
        <f t="shared" si="0"/>
        <v>0</v>
      </c>
      <c r="H22" s="694"/>
      <c r="I22" s="689"/>
      <c r="J22" s="681">
        <f t="shared" si="1"/>
        <v>0</v>
      </c>
      <c r="K22" s="694"/>
      <c r="L22" s="689"/>
      <c r="M22" s="681">
        <f t="shared" si="2"/>
        <v>0</v>
      </c>
      <c r="N22" s="694"/>
      <c r="O22" s="689"/>
      <c r="P22" s="681">
        <f t="shared" si="3"/>
        <v>0</v>
      </c>
      <c r="Q22" s="694"/>
      <c r="R22" s="689"/>
      <c r="S22" s="681">
        <f t="shared" si="4"/>
        <v>0</v>
      </c>
    </row>
    <row r="23" spans="1:20" s="26" customFormat="1" x14ac:dyDescent="0.25">
      <c r="A23" s="677"/>
      <c r="B23" s="572"/>
      <c r="C23" s="573"/>
      <c r="D23" s="686"/>
      <c r="E23" s="694"/>
      <c r="F23" s="689"/>
      <c r="G23" s="681">
        <f t="shared" si="0"/>
        <v>0</v>
      </c>
      <c r="H23" s="694"/>
      <c r="I23" s="689"/>
      <c r="J23" s="681">
        <f t="shared" si="1"/>
        <v>0</v>
      </c>
      <c r="K23" s="694"/>
      <c r="L23" s="689"/>
      <c r="M23" s="681">
        <f t="shared" si="2"/>
        <v>0</v>
      </c>
      <c r="N23" s="694"/>
      <c r="O23" s="689"/>
      <c r="P23" s="681">
        <f t="shared" si="3"/>
        <v>0</v>
      </c>
      <c r="Q23" s="694"/>
      <c r="R23" s="689"/>
      <c r="S23" s="681">
        <f t="shared" si="4"/>
        <v>0</v>
      </c>
    </row>
    <row r="24" spans="1:20" s="26" customFormat="1" x14ac:dyDescent="0.25">
      <c r="A24" s="677"/>
      <c r="B24" s="572"/>
      <c r="C24" s="683"/>
      <c r="D24" s="686"/>
      <c r="E24" s="694"/>
      <c r="F24" s="689"/>
      <c r="G24" s="681">
        <f t="shared" si="0"/>
        <v>0</v>
      </c>
      <c r="H24" s="694"/>
      <c r="I24" s="689"/>
      <c r="J24" s="681">
        <f t="shared" si="1"/>
        <v>0</v>
      </c>
      <c r="K24" s="694"/>
      <c r="L24" s="689"/>
      <c r="M24" s="681">
        <f t="shared" si="2"/>
        <v>0</v>
      </c>
      <c r="N24" s="694"/>
      <c r="O24" s="689"/>
      <c r="P24" s="681">
        <f t="shared" si="3"/>
        <v>0</v>
      </c>
      <c r="Q24" s="694"/>
      <c r="R24" s="689"/>
      <c r="S24" s="681">
        <f t="shared" si="4"/>
        <v>0</v>
      </c>
    </row>
    <row r="25" spans="1:20" s="26" customFormat="1" x14ac:dyDescent="0.25">
      <c r="A25" s="677"/>
      <c r="B25" s="572"/>
      <c r="C25" s="683"/>
      <c r="D25" s="686"/>
      <c r="E25" s="694"/>
      <c r="F25" s="689"/>
      <c r="G25" s="681">
        <f t="shared" si="0"/>
        <v>0</v>
      </c>
      <c r="H25" s="694"/>
      <c r="I25" s="689"/>
      <c r="J25" s="681">
        <f t="shared" si="1"/>
        <v>0</v>
      </c>
      <c r="K25" s="694"/>
      <c r="L25" s="689"/>
      <c r="M25" s="681">
        <f t="shared" si="2"/>
        <v>0</v>
      </c>
      <c r="N25" s="694"/>
      <c r="O25" s="689"/>
      <c r="P25" s="681">
        <f t="shared" si="3"/>
        <v>0</v>
      </c>
      <c r="Q25" s="694"/>
      <c r="R25" s="689"/>
      <c r="S25" s="681">
        <f t="shared" si="4"/>
        <v>0</v>
      </c>
    </row>
    <row r="26" spans="1:20" s="26" customFormat="1" x14ac:dyDescent="0.25">
      <c r="A26" s="571"/>
      <c r="B26" s="572"/>
      <c r="C26" s="573"/>
      <c r="D26" s="686"/>
      <c r="E26" s="694"/>
      <c r="F26" s="689"/>
      <c r="G26" s="681">
        <f t="shared" si="0"/>
        <v>0</v>
      </c>
      <c r="H26" s="694"/>
      <c r="I26" s="689"/>
      <c r="J26" s="681">
        <f t="shared" si="1"/>
        <v>0</v>
      </c>
      <c r="K26" s="694"/>
      <c r="L26" s="689"/>
      <c r="M26" s="681">
        <f t="shared" si="2"/>
        <v>0</v>
      </c>
      <c r="N26" s="694"/>
      <c r="O26" s="689"/>
      <c r="P26" s="681">
        <f t="shared" si="3"/>
        <v>0</v>
      </c>
      <c r="Q26" s="694"/>
      <c r="R26" s="689"/>
      <c r="S26" s="681">
        <f t="shared" si="4"/>
        <v>0</v>
      </c>
    </row>
    <row r="27" spans="1:20" s="26" customFormat="1" x14ac:dyDescent="0.25">
      <c r="A27" s="571"/>
      <c r="B27" s="574"/>
      <c r="C27" s="575"/>
      <c r="D27" s="687"/>
      <c r="E27" s="695"/>
      <c r="F27" s="689"/>
      <c r="G27" s="681">
        <f t="shared" si="0"/>
        <v>0</v>
      </c>
      <c r="H27" s="695"/>
      <c r="I27" s="689"/>
      <c r="J27" s="681">
        <f t="shared" si="1"/>
        <v>0</v>
      </c>
      <c r="K27" s="695"/>
      <c r="L27" s="689"/>
      <c r="M27" s="681">
        <f t="shared" si="2"/>
        <v>0</v>
      </c>
      <c r="N27" s="695"/>
      <c r="O27" s="689"/>
      <c r="P27" s="681">
        <f t="shared" si="3"/>
        <v>0</v>
      </c>
      <c r="Q27" s="695"/>
      <c r="R27" s="689"/>
      <c r="S27" s="681">
        <f t="shared" si="4"/>
        <v>0</v>
      </c>
    </row>
    <row r="28" spans="1:20" s="26" customFormat="1" ht="13.8" thickBot="1" x14ac:dyDescent="0.3">
      <c r="A28" s="576"/>
      <c r="B28" s="577"/>
      <c r="C28" s="578"/>
      <c r="D28" s="688"/>
      <c r="E28" s="696"/>
      <c r="F28" s="697"/>
      <c r="G28" s="682">
        <f t="shared" si="0"/>
        <v>0</v>
      </c>
      <c r="H28" s="696"/>
      <c r="I28" s="697"/>
      <c r="J28" s="682">
        <f t="shared" si="1"/>
        <v>0</v>
      </c>
      <c r="K28" s="696"/>
      <c r="L28" s="697"/>
      <c r="M28" s="682">
        <f t="shared" si="2"/>
        <v>0</v>
      </c>
      <c r="N28" s="696"/>
      <c r="O28" s="697"/>
      <c r="P28" s="682">
        <f t="shared" si="3"/>
        <v>0</v>
      </c>
      <c r="Q28" s="696"/>
      <c r="R28" s="697"/>
      <c r="S28" s="682">
        <f t="shared" si="4"/>
        <v>0</v>
      </c>
    </row>
    <row r="29" spans="1:20" s="26" customFormat="1" ht="14.4" thickBot="1" x14ac:dyDescent="0.3">
      <c r="A29" s="607" t="s">
        <v>583</v>
      </c>
      <c r="B29" s="608"/>
      <c r="C29" s="608"/>
      <c r="D29" s="608"/>
      <c r="E29" s="679"/>
      <c r="F29" s="679"/>
      <c r="G29" s="678">
        <f>SUM(G12:G28)</f>
        <v>0</v>
      </c>
      <c r="H29" s="679"/>
      <c r="I29" s="679"/>
      <c r="J29" s="678">
        <f>SUM(J12:J28)</f>
        <v>0</v>
      </c>
      <c r="K29" s="679"/>
      <c r="L29" s="679"/>
      <c r="M29" s="678">
        <f>SUM(M12:M28)</f>
        <v>0</v>
      </c>
      <c r="N29" s="679"/>
      <c r="O29" s="679"/>
      <c r="P29" s="678">
        <f>SUM(P12:P28)</f>
        <v>0</v>
      </c>
      <c r="Q29" s="679"/>
      <c r="R29" s="679"/>
      <c r="S29" s="678">
        <f>SUM(S12:S28)</f>
        <v>0</v>
      </c>
      <c r="T29" s="152"/>
    </row>
    <row r="30" spans="1:20" s="26" customFormat="1" ht="13.8" x14ac:dyDescent="0.25">
      <c r="A30"/>
      <c r="B30"/>
      <c r="C30"/>
      <c r="D30"/>
      <c r="E30" s="579"/>
      <c r="F30" s="579"/>
      <c r="G30"/>
      <c r="H30" s="153"/>
      <c r="I30" s="153"/>
      <c r="J30" s="153"/>
      <c r="K30" s="153"/>
      <c r="L30" s="152"/>
      <c r="M30" s="152"/>
      <c r="N30" s="152"/>
      <c r="O30" s="152"/>
      <c r="P30" s="152"/>
      <c r="Q30" s="152"/>
      <c r="R30" s="152"/>
      <c r="S30" s="152"/>
      <c r="T30" s="152"/>
    </row>
    <row r="31" spans="1:20" ht="22.5" customHeight="1" x14ac:dyDescent="0.25">
      <c r="A31" s="31" t="s">
        <v>608</v>
      </c>
      <c r="B31" s="31"/>
      <c r="C31" s="31"/>
      <c r="D31" s="31"/>
      <c r="E31" s="31"/>
      <c r="F31" s="31"/>
      <c r="G31" s="31"/>
    </row>
    <row r="32" spans="1:20" x14ac:dyDescent="0.25">
      <c r="A32" t="s">
        <v>609</v>
      </c>
    </row>
    <row r="33" spans="1:15" ht="12.75" customHeight="1" x14ac:dyDescent="0.25">
      <c r="A33" s="951" t="s">
        <v>611</v>
      </c>
      <c r="B33" s="951"/>
      <c r="C33" s="951"/>
      <c r="D33" s="951"/>
      <c r="E33" s="951"/>
      <c r="F33" s="951"/>
      <c r="G33" s="951"/>
      <c r="H33" s="951"/>
      <c r="I33" s="951"/>
      <c r="J33" s="951"/>
      <c r="K33" s="951"/>
      <c r="L33" s="951"/>
      <c r="M33" s="951"/>
      <c r="N33" s="951"/>
      <c r="O33" s="951"/>
    </row>
    <row r="34" spans="1:15" x14ac:dyDescent="0.25"/>
    <row r="35" spans="1:15" x14ac:dyDescent="0.25"/>
    <row r="36" spans="1:15" x14ac:dyDescent="0.25"/>
    <row r="37" spans="1:15" x14ac:dyDescent="0.25"/>
    <row r="38" spans="1:15" x14ac:dyDescent="0.25"/>
    <row r="39" spans="1:15" x14ac:dyDescent="0.25"/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</sheetData>
  <sheetProtection password="ED1B" sheet="1" objects="1" scenarios="1" selectLockedCells="1"/>
  <mergeCells count="13">
    <mergeCell ref="A5:L7"/>
    <mergeCell ref="A1:S2"/>
    <mergeCell ref="A3:S3"/>
    <mergeCell ref="K8:M10"/>
    <mergeCell ref="N8:P10"/>
    <mergeCell ref="Q8:S10"/>
    <mergeCell ref="A33:O33"/>
    <mergeCell ref="D8:D11"/>
    <mergeCell ref="E8:G10"/>
    <mergeCell ref="H8:J10"/>
    <mergeCell ref="A8:A11"/>
    <mergeCell ref="B8:B11"/>
    <mergeCell ref="C8:C11"/>
  </mergeCells>
  <phoneticPr fontId="4" type="noConversion"/>
  <conditionalFormatting sqref="A31">
    <cfRule type="cellIs" dxfId="13" priority="1" stopIfTrue="1" operator="equal">
      <formula>" -  - 00/00/0000"</formula>
    </cfRule>
  </conditionalFormatting>
  <conditionalFormatting sqref="G8:G9 M8:M9 P8:P9 M11 J8:J9 M29 P11 P29 J11 G11 G29:G30 J29 H30:K30 S8:S9 S11 S29">
    <cfRule type="expression" dxfId="12" priority="2" stopIfTrue="1">
      <formula>(LEN(TEXT(G8-INT(G8),"@"))&gt;3)</formula>
    </cfRule>
  </conditionalFormatting>
  <dataValidations count="3">
    <dataValidation type="custom" allowBlank="1" showInputMessage="1" showErrorMessage="1" errorTitle="Error en Dato" error="- Dato numérico con un decimal, o_x000a_- Año de datos superior al año de fin de proyecto." sqref="P11:P29 M11:M29 S8:S9 J11:J30 P8:P9 G11:G30 M8:M9 S11:S29 G8:G9 H29:I30 K29:K30">
      <formula1>AND(YEAR(FechaFin)&gt;=VALUE(#REF!),IF(NOT(ISNUMBER(G8)),FALSE,NOT(LEN(TEXT(G8-INT(G8),"@"))&gt;3)))</formula1>
    </dataValidation>
    <dataValidation type="decimal" allowBlank="1" showInputMessage="1" showErrorMessage="1" sqref="F12:F28 O12:O28 I12:I28 L12:L28 R12:R28">
      <formula1>0</formula1>
      <formula2>12</formula2>
    </dataValidation>
    <dataValidation type="decimal" allowBlank="1" showInputMessage="1" showErrorMessage="1" sqref="E12:E28 N12:N28 H12:H28 K12:K28 Q12:Q28">
      <formula1>0</formula1>
      <formula2>1</formula2>
    </dataValidation>
  </dataValidations>
  <pageMargins left="0.39" right="0.23" top="0.78740157480314965" bottom="0.59055118110236227" header="0" footer="0"/>
  <pageSetup paperSize="9" scale="67" orientation="landscape" r:id="rId1"/>
  <headerFooter alignWithMargins="0">
    <oddFooter>&amp;R&amp;"Arial Narrow,Normal"&amp;9&amp;A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A100"/>
  <sheetViews>
    <sheetView showGridLines="0" zoomScaleNormal="100" workbookViewId="0">
      <selection sqref="A1:AA1"/>
    </sheetView>
  </sheetViews>
  <sheetFormatPr baseColWidth="10" defaultColWidth="0" defaultRowHeight="14.4" x14ac:dyDescent="0.3"/>
  <cols>
    <col min="1" max="1" width="1.44140625" style="1" customWidth="1"/>
    <col min="2" max="3" width="10" style="1" customWidth="1"/>
    <col min="4" max="4" width="13.88671875" style="1" customWidth="1"/>
    <col min="5" max="5" width="10" style="1" customWidth="1"/>
    <col min="6" max="6" width="9.88671875" style="1" customWidth="1"/>
    <col min="7" max="7" width="10.33203125" style="1" customWidth="1"/>
    <col min="8" max="8" width="8.88671875" style="1" customWidth="1"/>
    <col min="9" max="9" width="11.44140625" style="1" customWidth="1"/>
    <col min="10" max="14" width="5.6640625" style="1" customWidth="1"/>
    <col min="15" max="20" width="6.44140625" style="1" customWidth="1"/>
    <col min="21" max="21" width="7.88671875" style="1" customWidth="1"/>
    <col min="22" max="22" width="7.44140625" style="1" customWidth="1"/>
    <col min="23" max="25" width="7.33203125" style="1" customWidth="1"/>
    <col min="26" max="26" width="9.6640625" style="1" customWidth="1"/>
    <col min="27" max="27" width="1.5546875" style="1" customWidth="1"/>
    <col min="28" max="28" width="6.109375" style="1" customWidth="1"/>
    <col min="29" max="31" width="11.6640625" style="1" hidden="1" customWidth="1"/>
    <col min="32" max="32" width="11.88671875" style="1" hidden="1" customWidth="1"/>
    <col min="33" max="33" width="10.44140625" style="1" hidden="1" customWidth="1"/>
    <col min="34" max="34" width="1.6640625" style="7" customWidth="1"/>
    <col min="35" max="35" width="3.88671875" style="7" hidden="1" customWidth="1"/>
    <col min="36" max="38" width="0" style="1" hidden="1" customWidth="1"/>
    <col min="39" max="39" width="3.6640625" style="1" hidden="1" customWidth="1"/>
    <col min="40" max="40" width="0" style="1" hidden="1" customWidth="1"/>
    <col min="41" max="41" width="3.6640625" style="1" hidden="1" customWidth="1"/>
    <col min="42" max="42" width="0" style="1" hidden="1" customWidth="1"/>
    <col min="43" max="43" width="3.6640625" style="1" hidden="1" customWidth="1"/>
    <col min="44" max="44" width="0" style="1" hidden="1" customWidth="1"/>
    <col min="45" max="45" width="3.6640625" style="1" hidden="1" customWidth="1"/>
    <col min="46" max="46" width="0" style="1" hidden="1" customWidth="1"/>
    <col min="47" max="47" width="3.6640625" style="1" hidden="1" customWidth="1"/>
    <col min="48" max="48" width="0" style="1" hidden="1" customWidth="1"/>
    <col min="49" max="49" width="3.6640625" style="1" hidden="1" customWidth="1"/>
    <col min="50" max="50" width="0" style="1" hidden="1" customWidth="1"/>
    <col min="51" max="51" width="3.6640625" style="1" hidden="1" customWidth="1"/>
    <col min="52" max="52" width="0" style="1" hidden="1" customWidth="1"/>
    <col min="53" max="53" width="3.6640625" style="1" hidden="1" customWidth="1"/>
    <col min="54" max="16384" width="0" style="1" hidden="1"/>
  </cols>
  <sheetData>
    <row r="1" spans="1:35" ht="12.75" customHeight="1" thickTop="1" thickBot="1" x14ac:dyDescent="0.35">
      <c r="A1" s="1000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  <c r="AA1" s="1002"/>
      <c r="AB1" s="670"/>
      <c r="AC1" s="670"/>
      <c r="AD1" s="670"/>
      <c r="AE1" s="670"/>
      <c r="AF1" s="670"/>
      <c r="AG1" s="670"/>
      <c r="AH1" s="6" t="s">
        <v>287</v>
      </c>
    </row>
    <row r="2" spans="1:35" ht="21" customHeight="1" thickBot="1" x14ac:dyDescent="0.35">
      <c r="A2" s="27"/>
      <c r="B2" s="1008" t="s">
        <v>589</v>
      </c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10"/>
      <c r="P2" s="1010"/>
      <c r="Q2" s="1010"/>
      <c r="R2" s="1010"/>
      <c r="S2" s="1010"/>
      <c r="T2" s="1010"/>
      <c r="U2" s="1010"/>
      <c r="V2" s="1010"/>
      <c r="W2" s="1010"/>
      <c r="X2" s="1010"/>
      <c r="Y2" s="1010"/>
      <c r="Z2" s="1011"/>
      <c r="AA2" s="3"/>
      <c r="AB2" s="671"/>
      <c r="AC2" s="671"/>
      <c r="AD2" s="671"/>
      <c r="AE2" s="671"/>
      <c r="AF2" s="671"/>
      <c r="AG2" s="671"/>
      <c r="AH2" s="7" t="s">
        <v>285</v>
      </c>
      <c r="AI2" s="7" t="s">
        <v>288</v>
      </c>
    </row>
    <row r="3" spans="1:35" s="2" customFormat="1" ht="15.75" customHeight="1" thickBot="1" x14ac:dyDescent="0.35">
      <c r="A3" s="27"/>
      <c r="B3" s="1019" t="s">
        <v>280</v>
      </c>
      <c r="C3" s="1020"/>
      <c r="D3" s="1003" t="s">
        <v>281</v>
      </c>
      <c r="E3" s="1023" t="s">
        <v>580</v>
      </c>
      <c r="F3" s="1024"/>
      <c r="G3" s="983" t="s">
        <v>610</v>
      </c>
      <c r="H3" s="1017" t="s">
        <v>581</v>
      </c>
      <c r="I3" s="1015" t="s">
        <v>582</v>
      </c>
      <c r="J3" s="996" t="s">
        <v>587</v>
      </c>
      <c r="K3" s="996"/>
      <c r="L3" s="996"/>
      <c r="M3" s="996"/>
      <c r="N3" s="997"/>
      <c r="O3" s="1005" t="s">
        <v>283</v>
      </c>
      <c r="P3" s="1006"/>
      <c r="Q3" s="1006"/>
      <c r="R3" s="1006"/>
      <c r="S3" s="1006"/>
      <c r="T3" s="1007"/>
      <c r="U3" s="1005" t="s">
        <v>567</v>
      </c>
      <c r="V3" s="1006"/>
      <c r="W3" s="1006"/>
      <c r="X3" s="1006"/>
      <c r="Y3" s="1006"/>
      <c r="Z3" s="1007"/>
      <c r="AA3" s="4"/>
      <c r="AB3" s="672"/>
      <c r="AC3" s="672"/>
      <c r="AD3" s="672"/>
      <c r="AE3" s="672"/>
      <c r="AF3" s="672"/>
      <c r="AG3" s="672"/>
      <c r="AH3" s="7" t="s">
        <v>286</v>
      </c>
      <c r="AI3" s="7" t="s">
        <v>289</v>
      </c>
    </row>
    <row r="4" spans="1:35" s="2" customFormat="1" ht="24.75" customHeight="1" thickBot="1" x14ac:dyDescent="0.35">
      <c r="A4" s="27"/>
      <c r="B4" s="1021"/>
      <c r="C4" s="1022"/>
      <c r="D4" s="1004"/>
      <c r="E4" s="1025"/>
      <c r="F4" s="1026"/>
      <c r="G4" s="984"/>
      <c r="H4" s="1018"/>
      <c r="I4" s="1016"/>
      <c r="J4" s="587">
        <f>YEAR(FechaInicio)</f>
        <v>1900</v>
      </c>
      <c r="K4" s="588">
        <f>J4+1</f>
        <v>1901</v>
      </c>
      <c r="L4" s="588">
        <f>K4+1</f>
        <v>1902</v>
      </c>
      <c r="M4" s="589">
        <f>L4+1</f>
        <v>1903</v>
      </c>
      <c r="N4" s="590">
        <f>M4+1</f>
        <v>1904</v>
      </c>
      <c r="O4" s="587">
        <f>YEAR(FechaInicio)</f>
        <v>1900</v>
      </c>
      <c r="P4" s="588">
        <f>O4+1</f>
        <v>1901</v>
      </c>
      <c r="Q4" s="588">
        <f>P4+1</f>
        <v>1902</v>
      </c>
      <c r="R4" s="589">
        <f>Q4+1</f>
        <v>1903</v>
      </c>
      <c r="S4" s="589">
        <f>R4+1</f>
        <v>1904</v>
      </c>
      <c r="T4" s="591" t="s">
        <v>282</v>
      </c>
      <c r="U4" s="592">
        <f>O4</f>
        <v>1900</v>
      </c>
      <c r="V4" s="593">
        <f>P4</f>
        <v>1901</v>
      </c>
      <c r="W4" s="593">
        <f>Q4</f>
        <v>1902</v>
      </c>
      <c r="X4" s="588">
        <f>R4</f>
        <v>1903</v>
      </c>
      <c r="Y4" s="594">
        <f>S4</f>
        <v>1904</v>
      </c>
      <c r="Z4" s="595" t="s">
        <v>284</v>
      </c>
      <c r="AA4" s="4"/>
      <c r="AB4" s="672"/>
      <c r="AC4" s="676">
        <v>1900</v>
      </c>
      <c r="AD4" s="676">
        <v>1901</v>
      </c>
      <c r="AE4" s="676">
        <v>1902</v>
      </c>
      <c r="AF4" s="676">
        <v>1903</v>
      </c>
      <c r="AG4" s="676">
        <v>1904</v>
      </c>
      <c r="AH4" s="7"/>
      <c r="AI4" s="7"/>
    </row>
    <row r="5" spans="1:35" s="2" customFormat="1" ht="16.5" customHeight="1" x14ac:dyDescent="0.3">
      <c r="A5" s="27"/>
      <c r="B5" s="1012"/>
      <c r="C5" s="1013"/>
      <c r="D5" s="154"/>
      <c r="E5" s="1013"/>
      <c r="F5" s="1013"/>
      <c r="G5" s="154"/>
      <c r="H5" s="155"/>
      <c r="I5" s="522"/>
      <c r="J5" s="523"/>
      <c r="K5" s="698"/>
      <c r="L5" s="698"/>
      <c r="M5" s="698"/>
      <c r="N5" s="699"/>
      <c r="O5" s="517"/>
      <c r="P5" s="512"/>
      <c r="Q5" s="512"/>
      <c r="R5" s="512"/>
      <c r="S5" s="512"/>
      <c r="T5" s="625">
        <f>SUM(O5:S5)</f>
        <v>0</v>
      </c>
      <c r="U5" s="630">
        <f>ROUND(J5*O5,2)</f>
        <v>0</v>
      </c>
      <c r="V5" s="631">
        <f t="shared" ref="V5:Y20" si="0">ROUND(K5*P5,2)</f>
        <v>0</v>
      </c>
      <c r="W5" s="631">
        <f t="shared" si="0"/>
        <v>0</v>
      </c>
      <c r="X5" s="632">
        <f t="shared" si="0"/>
        <v>0</v>
      </c>
      <c r="Y5" s="633">
        <f t="shared" si="0"/>
        <v>0</v>
      </c>
      <c r="Z5" s="634">
        <f>SUM(U5:Y5)</f>
        <v>0</v>
      </c>
      <c r="AA5" s="3"/>
      <c r="AB5" s="671"/>
      <c r="AC5" s="673">
        <f>IF(H5="SÍ",IF(I5="SÍ",U5,0),0)</f>
        <v>0</v>
      </c>
      <c r="AD5" s="673">
        <f>IF(H5="SÍ",IF(I5="SÍ",V5,0),0)</f>
        <v>0</v>
      </c>
      <c r="AE5" s="673">
        <f>IF(H5="SÍ",IF(I5="SÍ",W5,0),0)</f>
        <v>0</v>
      </c>
      <c r="AF5" s="673">
        <f>IF(H5="SÍ",IF(I5="SÍ",X5,0),0)</f>
        <v>0</v>
      </c>
      <c r="AG5" s="673">
        <f>IF(H5="SÍ",IF(I5="SÍ",Y5,0),0)</f>
        <v>0</v>
      </c>
      <c r="AH5" s="7">
        <f>H5</f>
        <v>0</v>
      </c>
      <c r="AI5" s="7">
        <f>I5</f>
        <v>0</v>
      </c>
    </row>
    <row r="6" spans="1:35" s="2" customFormat="1" ht="16.5" customHeight="1" x14ac:dyDescent="0.3">
      <c r="A6" s="27"/>
      <c r="B6" s="988"/>
      <c r="C6" s="989"/>
      <c r="D6" s="154"/>
      <c r="E6" s="981"/>
      <c r="F6" s="982"/>
      <c r="G6" s="585"/>
      <c r="H6" s="155"/>
      <c r="I6" s="522"/>
      <c r="J6" s="524"/>
      <c r="K6" s="515"/>
      <c r="L6" s="515"/>
      <c r="M6" s="515"/>
      <c r="N6" s="519"/>
      <c r="O6" s="518"/>
      <c r="P6" s="582"/>
      <c r="Q6" s="582"/>
      <c r="R6" s="582"/>
      <c r="S6" s="582"/>
      <c r="T6" s="626">
        <f t="shared" ref="T6:T54" si="1">SUM(O6:S6)</f>
        <v>0</v>
      </c>
      <c r="U6" s="635">
        <f t="shared" ref="U6:U69" si="2">ROUND(J6*O6,2)</f>
        <v>0</v>
      </c>
      <c r="V6" s="636">
        <f t="shared" si="0"/>
        <v>0</v>
      </c>
      <c r="W6" s="636">
        <f t="shared" si="0"/>
        <v>0</v>
      </c>
      <c r="X6" s="637">
        <f t="shared" si="0"/>
        <v>0</v>
      </c>
      <c r="Y6" s="638">
        <f t="shared" si="0"/>
        <v>0</v>
      </c>
      <c r="Z6" s="639">
        <f t="shared" ref="Z6:Z54" si="3">SUM(U6:Y6)</f>
        <v>0</v>
      </c>
      <c r="AA6" s="3"/>
      <c r="AB6" s="671"/>
      <c r="AC6" s="673">
        <f t="shared" ref="AC6:AC69" si="4">IF(H6="SÍ",IF(I6="SÍ",U6,0),0)</f>
        <v>0</v>
      </c>
      <c r="AD6" s="673">
        <f t="shared" ref="AD6:AD69" si="5">IF(H6="SÍ",IF(I6="SÍ",V6,0),0)</f>
        <v>0</v>
      </c>
      <c r="AE6" s="673">
        <f t="shared" ref="AE6:AE69" si="6">IF(H6="SÍ",IF(I6="SÍ",W6,0),0)</f>
        <v>0</v>
      </c>
      <c r="AF6" s="673">
        <f t="shared" ref="AF6:AF69" si="7">IF(H6="SÍ",IF(I6="SÍ",X6,0),0)</f>
        <v>0</v>
      </c>
      <c r="AG6" s="673">
        <f t="shared" ref="AG6:AG69" si="8">IF(H6="SÍ",IF(I6="SÍ",Y6,0),0)</f>
        <v>0</v>
      </c>
      <c r="AH6" s="7"/>
      <c r="AI6" s="7"/>
    </row>
    <row r="7" spans="1:35" s="2" customFormat="1" ht="16.5" customHeight="1" x14ac:dyDescent="0.3">
      <c r="A7" s="27"/>
      <c r="B7" s="988"/>
      <c r="C7" s="989"/>
      <c r="D7" s="154"/>
      <c r="E7" s="981"/>
      <c r="F7" s="982"/>
      <c r="G7" s="585"/>
      <c r="H7" s="155"/>
      <c r="I7" s="522"/>
      <c r="J7" s="524"/>
      <c r="K7" s="515"/>
      <c r="L7" s="515"/>
      <c r="M7" s="515"/>
      <c r="N7" s="519"/>
      <c r="O7" s="518"/>
      <c r="P7" s="582"/>
      <c r="Q7" s="582"/>
      <c r="R7" s="582"/>
      <c r="S7" s="582"/>
      <c r="T7" s="626">
        <f t="shared" si="1"/>
        <v>0</v>
      </c>
      <c r="U7" s="635">
        <f t="shared" si="2"/>
        <v>0</v>
      </c>
      <c r="V7" s="636">
        <f t="shared" si="0"/>
        <v>0</v>
      </c>
      <c r="W7" s="636">
        <f t="shared" si="0"/>
        <v>0</v>
      </c>
      <c r="X7" s="637">
        <f t="shared" si="0"/>
        <v>0</v>
      </c>
      <c r="Y7" s="638">
        <f t="shared" si="0"/>
        <v>0</v>
      </c>
      <c r="Z7" s="639">
        <f t="shared" si="3"/>
        <v>0</v>
      </c>
      <c r="AA7" s="3"/>
      <c r="AB7" s="671"/>
      <c r="AC7" s="673">
        <f t="shared" si="4"/>
        <v>0</v>
      </c>
      <c r="AD7" s="673">
        <f t="shared" si="5"/>
        <v>0</v>
      </c>
      <c r="AE7" s="673">
        <f t="shared" si="6"/>
        <v>0</v>
      </c>
      <c r="AF7" s="673">
        <f t="shared" si="7"/>
        <v>0</v>
      </c>
      <c r="AG7" s="673">
        <f t="shared" si="8"/>
        <v>0</v>
      </c>
      <c r="AH7" s="7"/>
      <c r="AI7" s="7"/>
    </row>
    <row r="8" spans="1:35" s="2" customFormat="1" ht="16.5" customHeight="1" x14ac:dyDescent="0.3">
      <c r="A8" s="27"/>
      <c r="B8" s="988"/>
      <c r="C8" s="989"/>
      <c r="D8" s="154"/>
      <c r="E8" s="981"/>
      <c r="F8" s="982"/>
      <c r="G8" s="585"/>
      <c r="H8" s="155"/>
      <c r="I8" s="522"/>
      <c r="J8" s="524"/>
      <c r="K8" s="515"/>
      <c r="L8" s="515"/>
      <c r="M8" s="515"/>
      <c r="N8" s="519"/>
      <c r="O8" s="518"/>
      <c r="P8" s="582"/>
      <c r="Q8" s="582"/>
      <c r="R8" s="582"/>
      <c r="S8" s="582"/>
      <c r="T8" s="626">
        <f t="shared" si="1"/>
        <v>0</v>
      </c>
      <c r="U8" s="635">
        <f t="shared" si="2"/>
        <v>0</v>
      </c>
      <c r="V8" s="636">
        <f t="shared" si="0"/>
        <v>0</v>
      </c>
      <c r="W8" s="636">
        <f t="shared" si="0"/>
        <v>0</v>
      </c>
      <c r="X8" s="637">
        <f t="shared" si="0"/>
        <v>0</v>
      </c>
      <c r="Y8" s="638">
        <f t="shared" si="0"/>
        <v>0</v>
      </c>
      <c r="Z8" s="639">
        <f t="shared" si="3"/>
        <v>0</v>
      </c>
      <c r="AA8" s="3"/>
      <c r="AB8" s="671"/>
      <c r="AC8" s="673">
        <f t="shared" si="4"/>
        <v>0</v>
      </c>
      <c r="AD8" s="673">
        <f t="shared" si="5"/>
        <v>0</v>
      </c>
      <c r="AE8" s="673">
        <f t="shared" si="6"/>
        <v>0</v>
      </c>
      <c r="AF8" s="673">
        <f t="shared" si="7"/>
        <v>0</v>
      </c>
      <c r="AG8" s="673">
        <f t="shared" si="8"/>
        <v>0</v>
      </c>
      <c r="AH8" s="7"/>
      <c r="AI8" s="7"/>
    </row>
    <row r="9" spans="1:35" s="2" customFormat="1" ht="16.5" customHeight="1" x14ac:dyDescent="0.3">
      <c r="A9" s="27"/>
      <c r="B9" s="988"/>
      <c r="C9" s="989"/>
      <c r="D9" s="154"/>
      <c r="E9" s="981"/>
      <c r="F9" s="982"/>
      <c r="G9" s="585"/>
      <c r="H9" s="155"/>
      <c r="I9" s="522"/>
      <c r="J9" s="524"/>
      <c r="K9" s="515"/>
      <c r="L9" s="515"/>
      <c r="M9" s="515"/>
      <c r="N9" s="519"/>
      <c r="O9" s="518"/>
      <c r="P9" s="582"/>
      <c r="Q9" s="582"/>
      <c r="R9" s="582"/>
      <c r="S9" s="582"/>
      <c r="T9" s="626">
        <f t="shared" si="1"/>
        <v>0</v>
      </c>
      <c r="U9" s="635">
        <f t="shared" si="2"/>
        <v>0</v>
      </c>
      <c r="V9" s="636">
        <f t="shared" si="0"/>
        <v>0</v>
      </c>
      <c r="W9" s="636">
        <f t="shared" si="0"/>
        <v>0</v>
      </c>
      <c r="X9" s="637">
        <f t="shared" si="0"/>
        <v>0</v>
      </c>
      <c r="Y9" s="638">
        <f t="shared" si="0"/>
        <v>0</v>
      </c>
      <c r="Z9" s="639">
        <f t="shared" si="3"/>
        <v>0</v>
      </c>
      <c r="AA9" s="3"/>
      <c r="AB9" s="671"/>
      <c r="AC9" s="673">
        <f t="shared" si="4"/>
        <v>0</v>
      </c>
      <c r="AD9" s="673">
        <f t="shared" si="5"/>
        <v>0</v>
      </c>
      <c r="AE9" s="673">
        <f t="shared" si="6"/>
        <v>0</v>
      </c>
      <c r="AF9" s="673">
        <f t="shared" si="7"/>
        <v>0</v>
      </c>
      <c r="AG9" s="673">
        <f t="shared" si="8"/>
        <v>0</v>
      </c>
      <c r="AH9" s="7"/>
      <c r="AI9" s="7"/>
    </row>
    <row r="10" spans="1:35" s="2" customFormat="1" ht="16.5" customHeight="1" x14ac:dyDescent="0.3">
      <c r="A10" s="27"/>
      <c r="B10" s="988"/>
      <c r="C10" s="989"/>
      <c r="D10" s="154"/>
      <c r="E10" s="981"/>
      <c r="F10" s="982"/>
      <c r="G10" s="585"/>
      <c r="H10" s="155"/>
      <c r="I10" s="522"/>
      <c r="J10" s="524"/>
      <c r="K10" s="515"/>
      <c r="L10" s="515"/>
      <c r="M10" s="515"/>
      <c r="N10" s="519"/>
      <c r="O10" s="518"/>
      <c r="P10" s="582"/>
      <c r="Q10" s="582"/>
      <c r="R10" s="582"/>
      <c r="S10" s="582"/>
      <c r="T10" s="626">
        <f t="shared" si="1"/>
        <v>0</v>
      </c>
      <c r="U10" s="635">
        <f t="shared" si="2"/>
        <v>0</v>
      </c>
      <c r="V10" s="636">
        <f t="shared" si="0"/>
        <v>0</v>
      </c>
      <c r="W10" s="636">
        <f t="shared" si="0"/>
        <v>0</v>
      </c>
      <c r="X10" s="637">
        <f t="shared" si="0"/>
        <v>0</v>
      </c>
      <c r="Y10" s="638">
        <f t="shared" si="0"/>
        <v>0</v>
      </c>
      <c r="Z10" s="639">
        <f t="shared" si="3"/>
        <v>0</v>
      </c>
      <c r="AA10" s="3"/>
      <c r="AB10" s="671"/>
      <c r="AC10" s="673">
        <f t="shared" si="4"/>
        <v>0</v>
      </c>
      <c r="AD10" s="673">
        <f t="shared" si="5"/>
        <v>0</v>
      </c>
      <c r="AE10" s="673">
        <f t="shared" si="6"/>
        <v>0</v>
      </c>
      <c r="AF10" s="673">
        <f t="shared" si="7"/>
        <v>0</v>
      </c>
      <c r="AG10" s="673">
        <f t="shared" si="8"/>
        <v>0</v>
      </c>
      <c r="AH10" s="7"/>
      <c r="AI10" s="7"/>
    </row>
    <row r="11" spans="1:35" s="2" customFormat="1" ht="16.5" customHeight="1" x14ac:dyDescent="0.3">
      <c r="A11" s="27"/>
      <c r="B11" s="988"/>
      <c r="C11" s="989"/>
      <c r="D11" s="154"/>
      <c r="E11" s="981"/>
      <c r="F11" s="982"/>
      <c r="G11" s="585"/>
      <c r="H11" s="155"/>
      <c r="I11" s="522"/>
      <c r="J11" s="524"/>
      <c r="K11" s="515"/>
      <c r="L11" s="515"/>
      <c r="M11" s="515"/>
      <c r="N11" s="519"/>
      <c r="O11" s="518"/>
      <c r="P11" s="582"/>
      <c r="Q11" s="582"/>
      <c r="R11" s="582"/>
      <c r="S11" s="582"/>
      <c r="T11" s="626">
        <f t="shared" si="1"/>
        <v>0</v>
      </c>
      <c r="U11" s="635">
        <f t="shared" si="2"/>
        <v>0</v>
      </c>
      <c r="V11" s="636">
        <f t="shared" si="0"/>
        <v>0</v>
      </c>
      <c r="W11" s="636">
        <f t="shared" si="0"/>
        <v>0</v>
      </c>
      <c r="X11" s="637">
        <f t="shared" si="0"/>
        <v>0</v>
      </c>
      <c r="Y11" s="638">
        <f t="shared" si="0"/>
        <v>0</v>
      </c>
      <c r="Z11" s="639">
        <f t="shared" si="3"/>
        <v>0</v>
      </c>
      <c r="AA11" s="3"/>
      <c r="AB11" s="671"/>
      <c r="AC11" s="673">
        <f t="shared" si="4"/>
        <v>0</v>
      </c>
      <c r="AD11" s="673">
        <f t="shared" si="5"/>
        <v>0</v>
      </c>
      <c r="AE11" s="673">
        <f t="shared" si="6"/>
        <v>0</v>
      </c>
      <c r="AF11" s="673">
        <f t="shared" si="7"/>
        <v>0</v>
      </c>
      <c r="AG11" s="673">
        <f t="shared" si="8"/>
        <v>0</v>
      </c>
      <c r="AH11" s="7"/>
      <c r="AI11" s="7"/>
    </row>
    <row r="12" spans="1:35" s="2" customFormat="1" ht="16.5" customHeight="1" x14ac:dyDescent="0.3">
      <c r="A12" s="27"/>
      <c r="B12" s="988"/>
      <c r="C12" s="989"/>
      <c r="D12" s="154"/>
      <c r="E12" s="981"/>
      <c r="F12" s="982"/>
      <c r="G12" s="585"/>
      <c r="H12" s="155"/>
      <c r="I12" s="522"/>
      <c r="J12" s="524"/>
      <c r="K12" s="515"/>
      <c r="L12" s="515"/>
      <c r="M12" s="515"/>
      <c r="N12" s="519"/>
      <c r="O12" s="518"/>
      <c r="P12" s="582"/>
      <c r="Q12" s="582"/>
      <c r="R12" s="582"/>
      <c r="S12" s="582"/>
      <c r="T12" s="626">
        <f t="shared" si="1"/>
        <v>0</v>
      </c>
      <c r="U12" s="635">
        <f t="shared" si="2"/>
        <v>0</v>
      </c>
      <c r="V12" s="636">
        <f t="shared" si="0"/>
        <v>0</v>
      </c>
      <c r="W12" s="636">
        <f t="shared" si="0"/>
        <v>0</v>
      </c>
      <c r="X12" s="637">
        <f t="shared" si="0"/>
        <v>0</v>
      </c>
      <c r="Y12" s="638">
        <f t="shared" si="0"/>
        <v>0</v>
      </c>
      <c r="Z12" s="639">
        <f t="shared" si="3"/>
        <v>0</v>
      </c>
      <c r="AA12" s="3"/>
      <c r="AB12" s="671"/>
      <c r="AC12" s="673">
        <f t="shared" si="4"/>
        <v>0</v>
      </c>
      <c r="AD12" s="673">
        <f t="shared" si="5"/>
        <v>0</v>
      </c>
      <c r="AE12" s="673">
        <f t="shared" si="6"/>
        <v>0</v>
      </c>
      <c r="AF12" s="673">
        <f t="shared" si="7"/>
        <v>0</v>
      </c>
      <c r="AG12" s="673">
        <f t="shared" si="8"/>
        <v>0</v>
      </c>
      <c r="AH12" s="7"/>
      <c r="AI12" s="7"/>
    </row>
    <row r="13" spans="1:35" s="2" customFormat="1" ht="16.5" customHeight="1" x14ac:dyDescent="0.3">
      <c r="A13" s="27"/>
      <c r="B13" s="988"/>
      <c r="C13" s="989"/>
      <c r="D13" s="154"/>
      <c r="E13" s="981"/>
      <c r="F13" s="982"/>
      <c r="G13" s="585"/>
      <c r="H13" s="155"/>
      <c r="I13" s="522"/>
      <c r="J13" s="524"/>
      <c r="K13" s="515"/>
      <c r="L13" s="515"/>
      <c r="M13" s="515"/>
      <c r="N13" s="519"/>
      <c r="O13" s="518"/>
      <c r="P13" s="582"/>
      <c r="Q13" s="582"/>
      <c r="R13" s="582"/>
      <c r="S13" s="582"/>
      <c r="T13" s="626">
        <f t="shared" si="1"/>
        <v>0</v>
      </c>
      <c r="U13" s="635">
        <f t="shared" si="2"/>
        <v>0</v>
      </c>
      <c r="V13" s="636">
        <f t="shared" si="0"/>
        <v>0</v>
      </c>
      <c r="W13" s="636">
        <f t="shared" si="0"/>
        <v>0</v>
      </c>
      <c r="X13" s="637">
        <f t="shared" si="0"/>
        <v>0</v>
      </c>
      <c r="Y13" s="638">
        <f t="shared" si="0"/>
        <v>0</v>
      </c>
      <c r="Z13" s="639">
        <f t="shared" si="3"/>
        <v>0</v>
      </c>
      <c r="AA13" s="3"/>
      <c r="AB13" s="671"/>
      <c r="AC13" s="673">
        <f t="shared" si="4"/>
        <v>0</v>
      </c>
      <c r="AD13" s="673">
        <f t="shared" si="5"/>
        <v>0</v>
      </c>
      <c r="AE13" s="673">
        <f t="shared" si="6"/>
        <v>0</v>
      </c>
      <c r="AF13" s="673">
        <f t="shared" si="7"/>
        <v>0</v>
      </c>
      <c r="AG13" s="673">
        <f t="shared" si="8"/>
        <v>0</v>
      </c>
      <c r="AH13" s="7"/>
      <c r="AI13" s="7"/>
    </row>
    <row r="14" spans="1:35" s="2" customFormat="1" ht="16.5" customHeight="1" x14ac:dyDescent="0.3">
      <c r="A14" s="27"/>
      <c r="B14" s="987"/>
      <c r="C14" s="982"/>
      <c r="D14" s="154"/>
      <c r="E14" s="981"/>
      <c r="F14" s="982"/>
      <c r="G14" s="585"/>
      <c r="H14" s="155"/>
      <c r="I14" s="522"/>
      <c r="J14" s="524"/>
      <c r="K14" s="515"/>
      <c r="L14" s="515"/>
      <c r="M14" s="515"/>
      <c r="N14" s="519"/>
      <c r="O14" s="518"/>
      <c r="P14" s="582"/>
      <c r="Q14" s="582"/>
      <c r="R14" s="583"/>
      <c r="S14" s="584"/>
      <c r="T14" s="626">
        <f t="shared" si="1"/>
        <v>0</v>
      </c>
      <c r="U14" s="635">
        <f t="shared" si="2"/>
        <v>0</v>
      </c>
      <c r="V14" s="636">
        <f t="shared" si="0"/>
        <v>0</v>
      </c>
      <c r="W14" s="636">
        <f t="shared" si="0"/>
        <v>0</v>
      </c>
      <c r="X14" s="637">
        <f t="shared" si="0"/>
        <v>0</v>
      </c>
      <c r="Y14" s="638">
        <f t="shared" si="0"/>
        <v>0</v>
      </c>
      <c r="Z14" s="639">
        <f t="shared" si="3"/>
        <v>0</v>
      </c>
      <c r="AA14" s="3"/>
      <c r="AB14" s="671"/>
      <c r="AC14" s="673">
        <f t="shared" si="4"/>
        <v>0</v>
      </c>
      <c r="AD14" s="673">
        <f t="shared" si="5"/>
        <v>0</v>
      </c>
      <c r="AE14" s="673">
        <f t="shared" si="6"/>
        <v>0</v>
      </c>
      <c r="AF14" s="673">
        <f t="shared" si="7"/>
        <v>0</v>
      </c>
      <c r="AG14" s="673">
        <f t="shared" si="8"/>
        <v>0</v>
      </c>
      <c r="AH14" s="7"/>
      <c r="AI14" s="7"/>
    </row>
    <row r="15" spans="1:35" s="2" customFormat="1" ht="16.5" customHeight="1" x14ac:dyDescent="0.3">
      <c r="A15" s="27"/>
      <c r="B15" s="987"/>
      <c r="C15" s="982"/>
      <c r="D15" s="154"/>
      <c r="E15" s="981"/>
      <c r="F15" s="982"/>
      <c r="G15" s="585"/>
      <c r="H15" s="155"/>
      <c r="I15" s="522"/>
      <c r="J15" s="524"/>
      <c r="K15" s="515"/>
      <c r="L15" s="515"/>
      <c r="M15" s="515"/>
      <c r="N15" s="519"/>
      <c r="O15" s="518"/>
      <c r="P15" s="582"/>
      <c r="Q15" s="582"/>
      <c r="R15" s="583"/>
      <c r="S15" s="584"/>
      <c r="T15" s="626">
        <f t="shared" si="1"/>
        <v>0</v>
      </c>
      <c r="U15" s="635">
        <f t="shared" si="2"/>
        <v>0</v>
      </c>
      <c r="V15" s="636">
        <f t="shared" si="0"/>
        <v>0</v>
      </c>
      <c r="W15" s="636">
        <f t="shared" si="0"/>
        <v>0</v>
      </c>
      <c r="X15" s="637">
        <f t="shared" si="0"/>
        <v>0</v>
      </c>
      <c r="Y15" s="638">
        <f t="shared" si="0"/>
        <v>0</v>
      </c>
      <c r="Z15" s="639">
        <f t="shared" si="3"/>
        <v>0</v>
      </c>
      <c r="AA15" s="3"/>
      <c r="AB15" s="671"/>
      <c r="AC15" s="673">
        <f t="shared" si="4"/>
        <v>0</v>
      </c>
      <c r="AD15" s="673">
        <f t="shared" si="5"/>
        <v>0</v>
      </c>
      <c r="AE15" s="673">
        <f t="shared" si="6"/>
        <v>0</v>
      </c>
      <c r="AF15" s="673">
        <f t="shared" si="7"/>
        <v>0</v>
      </c>
      <c r="AG15" s="673">
        <f t="shared" si="8"/>
        <v>0</v>
      </c>
      <c r="AH15" s="7"/>
      <c r="AI15" s="7"/>
    </row>
    <row r="16" spans="1:35" s="2" customFormat="1" ht="16.5" customHeight="1" x14ac:dyDescent="0.3">
      <c r="A16" s="27"/>
      <c r="B16" s="987"/>
      <c r="C16" s="982"/>
      <c r="D16" s="154"/>
      <c r="E16" s="981"/>
      <c r="F16" s="982"/>
      <c r="G16" s="585"/>
      <c r="H16" s="155"/>
      <c r="I16" s="522"/>
      <c r="J16" s="524"/>
      <c r="K16" s="515"/>
      <c r="L16" s="515"/>
      <c r="M16" s="515"/>
      <c r="N16" s="519"/>
      <c r="O16" s="518"/>
      <c r="P16" s="582"/>
      <c r="Q16" s="582"/>
      <c r="R16" s="583"/>
      <c r="S16" s="584"/>
      <c r="T16" s="626">
        <f t="shared" si="1"/>
        <v>0</v>
      </c>
      <c r="U16" s="635">
        <f t="shared" si="2"/>
        <v>0</v>
      </c>
      <c r="V16" s="636">
        <f t="shared" si="0"/>
        <v>0</v>
      </c>
      <c r="W16" s="636">
        <f t="shared" si="0"/>
        <v>0</v>
      </c>
      <c r="X16" s="637">
        <f t="shared" si="0"/>
        <v>0</v>
      </c>
      <c r="Y16" s="638">
        <f t="shared" si="0"/>
        <v>0</v>
      </c>
      <c r="Z16" s="639">
        <f t="shared" si="3"/>
        <v>0</v>
      </c>
      <c r="AA16" s="3"/>
      <c r="AB16" s="671"/>
      <c r="AC16" s="673">
        <f t="shared" si="4"/>
        <v>0</v>
      </c>
      <c r="AD16" s="673">
        <f t="shared" si="5"/>
        <v>0</v>
      </c>
      <c r="AE16" s="673">
        <f t="shared" si="6"/>
        <v>0</v>
      </c>
      <c r="AF16" s="673">
        <f t="shared" si="7"/>
        <v>0</v>
      </c>
      <c r="AG16" s="673">
        <f t="shared" si="8"/>
        <v>0</v>
      </c>
      <c r="AH16" s="7"/>
      <c r="AI16" s="7"/>
    </row>
    <row r="17" spans="1:35" s="2" customFormat="1" ht="16.5" customHeight="1" x14ac:dyDescent="0.3">
      <c r="A17" s="27"/>
      <c r="B17" s="987"/>
      <c r="C17" s="982"/>
      <c r="D17" s="154"/>
      <c r="E17" s="981"/>
      <c r="F17" s="982"/>
      <c r="G17" s="585"/>
      <c r="H17" s="155"/>
      <c r="I17" s="522"/>
      <c r="J17" s="524"/>
      <c r="K17" s="515"/>
      <c r="L17" s="515"/>
      <c r="M17" s="515"/>
      <c r="N17" s="519"/>
      <c r="O17" s="518"/>
      <c r="P17" s="582"/>
      <c r="Q17" s="582"/>
      <c r="R17" s="583"/>
      <c r="S17" s="584"/>
      <c r="T17" s="626">
        <f t="shared" si="1"/>
        <v>0</v>
      </c>
      <c r="U17" s="635">
        <f t="shared" si="2"/>
        <v>0</v>
      </c>
      <c r="V17" s="636">
        <f t="shared" si="0"/>
        <v>0</v>
      </c>
      <c r="W17" s="636">
        <f t="shared" si="0"/>
        <v>0</v>
      </c>
      <c r="X17" s="637">
        <f t="shared" si="0"/>
        <v>0</v>
      </c>
      <c r="Y17" s="638">
        <f t="shared" si="0"/>
        <v>0</v>
      </c>
      <c r="Z17" s="639">
        <f t="shared" si="3"/>
        <v>0</v>
      </c>
      <c r="AA17" s="3"/>
      <c r="AB17" s="671"/>
      <c r="AC17" s="673">
        <f t="shared" si="4"/>
        <v>0</v>
      </c>
      <c r="AD17" s="673">
        <f t="shared" si="5"/>
        <v>0</v>
      </c>
      <c r="AE17" s="673">
        <f t="shared" si="6"/>
        <v>0</v>
      </c>
      <c r="AF17" s="673">
        <f t="shared" si="7"/>
        <v>0</v>
      </c>
      <c r="AG17" s="673">
        <f t="shared" si="8"/>
        <v>0</v>
      </c>
      <c r="AH17" s="7"/>
      <c r="AI17" s="7"/>
    </row>
    <row r="18" spans="1:35" s="2" customFormat="1" ht="16.5" customHeight="1" x14ac:dyDescent="0.3">
      <c r="A18" s="27"/>
      <c r="B18" s="987"/>
      <c r="C18" s="982"/>
      <c r="D18" s="154"/>
      <c r="E18" s="981"/>
      <c r="F18" s="982"/>
      <c r="G18" s="585"/>
      <c r="H18" s="155"/>
      <c r="I18" s="522"/>
      <c r="J18" s="524"/>
      <c r="K18" s="515"/>
      <c r="L18" s="515"/>
      <c r="M18" s="515"/>
      <c r="N18" s="519"/>
      <c r="O18" s="518"/>
      <c r="P18" s="582"/>
      <c r="Q18" s="582"/>
      <c r="R18" s="583"/>
      <c r="S18" s="584"/>
      <c r="T18" s="626">
        <f t="shared" si="1"/>
        <v>0</v>
      </c>
      <c r="U18" s="635">
        <f t="shared" si="2"/>
        <v>0</v>
      </c>
      <c r="V18" s="636">
        <f t="shared" si="0"/>
        <v>0</v>
      </c>
      <c r="W18" s="636">
        <f t="shared" si="0"/>
        <v>0</v>
      </c>
      <c r="X18" s="637">
        <f t="shared" si="0"/>
        <v>0</v>
      </c>
      <c r="Y18" s="638">
        <f t="shared" si="0"/>
        <v>0</v>
      </c>
      <c r="Z18" s="639">
        <f t="shared" si="3"/>
        <v>0</v>
      </c>
      <c r="AA18" s="3"/>
      <c r="AB18" s="671"/>
      <c r="AC18" s="673">
        <f t="shared" si="4"/>
        <v>0</v>
      </c>
      <c r="AD18" s="673">
        <f t="shared" si="5"/>
        <v>0</v>
      </c>
      <c r="AE18" s="673">
        <f t="shared" si="6"/>
        <v>0</v>
      </c>
      <c r="AF18" s="673">
        <f t="shared" si="7"/>
        <v>0</v>
      </c>
      <c r="AG18" s="673">
        <f t="shared" si="8"/>
        <v>0</v>
      </c>
      <c r="AH18" s="7"/>
      <c r="AI18" s="7"/>
    </row>
    <row r="19" spans="1:35" s="2" customFormat="1" ht="16.5" customHeight="1" x14ac:dyDescent="0.3">
      <c r="A19" s="27"/>
      <c r="B19" s="987"/>
      <c r="C19" s="982"/>
      <c r="D19" s="154"/>
      <c r="E19" s="981"/>
      <c r="F19" s="982"/>
      <c r="G19" s="585"/>
      <c r="H19" s="155"/>
      <c r="I19" s="522"/>
      <c r="J19" s="524"/>
      <c r="K19" s="515"/>
      <c r="L19" s="515"/>
      <c r="M19" s="515"/>
      <c r="N19" s="519"/>
      <c r="O19" s="518"/>
      <c r="P19" s="582"/>
      <c r="Q19" s="582"/>
      <c r="R19" s="583"/>
      <c r="S19" s="584"/>
      <c r="T19" s="626">
        <f t="shared" si="1"/>
        <v>0</v>
      </c>
      <c r="U19" s="635">
        <f t="shared" si="2"/>
        <v>0</v>
      </c>
      <c r="V19" s="636">
        <f t="shared" si="0"/>
        <v>0</v>
      </c>
      <c r="W19" s="636">
        <f t="shared" si="0"/>
        <v>0</v>
      </c>
      <c r="X19" s="637">
        <f t="shared" si="0"/>
        <v>0</v>
      </c>
      <c r="Y19" s="638">
        <f t="shared" si="0"/>
        <v>0</v>
      </c>
      <c r="Z19" s="639">
        <f t="shared" si="3"/>
        <v>0</v>
      </c>
      <c r="AA19" s="3"/>
      <c r="AB19" s="671"/>
      <c r="AC19" s="673">
        <f t="shared" si="4"/>
        <v>0</v>
      </c>
      <c r="AD19" s="673">
        <f t="shared" si="5"/>
        <v>0</v>
      </c>
      <c r="AE19" s="673">
        <f t="shared" si="6"/>
        <v>0</v>
      </c>
      <c r="AF19" s="673">
        <f t="shared" si="7"/>
        <v>0</v>
      </c>
      <c r="AG19" s="673">
        <f t="shared" si="8"/>
        <v>0</v>
      </c>
      <c r="AH19" s="7"/>
      <c r="AI19" s="7"/>
    </row>
    <row r="20" spans="1:35" s="2" customFormat="1" ht="16.5" customHeight="1" x14ac:dyDescent="0.3">
      <c r="A20" s="27"/>
      <c r="B20" s="987"/>
      <c r="C20" s="982"/>
      <c r="D20" s="154"/>
      <c r="E20" s="981"/>
      <c r="F20" s="982"/>
      <c r="G20" s="585"/>
      <c r="H20" s="155"/>
      <c r="I20" s="522"/>
      <c r="J20" s="524"/>
      <c r="K20" s="515"/>
      <c r="L20" s="515"/>
      <c r="M20" s="515"/>
      <c r="N20" s="519"/>
      <c r="O20" s="518"/>
      <c r="P20" s="582"/>
      <c r="Q20" s="582"/>
      <c r="R20" s="583"/>
      <c r="S20" s="584"/>
      <c r="T20" s="626">
        <f t="shared" si="1"/>
        <v>0</v>
      </c>
      <c r="U20" s="635">
        <f t="shared" si="2"/>
        <v>0</v>
      </c>
      <c r="V20" s="636">
        <f t="shared" si="0"/>
        <v>0</v>
      </c>
      <c r="W20" s="636">
        <f t="shared" si="0"/>
        <v>0</v>
      </c>
      <c r="X20" s="637">
        <f t="shared" si="0"/>
        <v>0</v>
      </c>
      <c r="Y20" s="638">
        <f t="shared" si="0"/>
        <v>0</v>
      </c>
      <c r="Z20" s="639">
        <f t="shared" si="3"/>
        <v>0</v>
      </c>
      <c r="AA20" s="3"/>
      <c r="AB20" s="671"/>
      <c r="AC20" s="673">
        <f t="shared" si="4"/>
        <v>0</v>
      </c>
      <c r="AD20" s="673">
        <f t="shared" si="5"/>
        <v>0</v>
      </c>
      <c r="AE20" s="673">
        <f t="shared" si="6"/>
        <v>0</v>
      </c>
      <c r="AF20" s="673">
        <f t="shared" si="7"/>
        <v>0</v>
      </c>
      <c r="AG20" s="673">
        <f t="shared" si="8"/>
        <v>0</v>
      </c>
      <c r="AH20" s="7"/>
      <c r="AI20" s="7"/>
    </row>
    <row r="21" spans="1:35" s="2" customFormat="1" ht="16.5" customHeight="1" x14ac:dyDescent="0.3">
      <c r="A21" s="27"/>
      <c r="B21" s="987"/>
      <c r="C21" s="982"/>
      <c r="D21" s="154"/>
      <c r="E21" s="981"/>
      <c r="F21" s="982"/>
      <c r="G21" s="585"/>
      <c r="H21" s="155"/>
      <c r="I21" s="522"/>
      <c r="J21" s="524"/>
      <c r="K21" s="515"/>
      <c r="L21" s="515"/>
      <c r="M21" s="515"/>
      <c r="N21" s="519"/>
      <c r="O21" s="518"/>
      <c r="P21" s="582"/>
      <c r="Q21" s="582"/>
      <c r="R21" s="583"/>
      <c r="S21" s="584"/>
      <c r="T21" s="626">
        <f t="shared" si="1"/>
        <v>0</v>
      </c>
      <c r="U21" s="635">
        <f t="shared" si="2"/>
        <v>0</v>
      </c>
      <c r="V21" s="636">
        <f t="shared" ref="V21:V77" si="9">ROUND(K21*P21,2)</f>
        <v>0</v>
      </c>
      <c r="W21" s="636">
        <f t="shared" ref="W21:W77" si="10">ROUND(L21*Q21,2)</f>
        <v>0</v>
      </c>
      <c r="X21" s="637">
        <f t="shared" ref="X21:X77" si="11">ROUND(M21*R21,2)</f>
        <v>0</v>
      </c>
      <c r="Y21" s="638">
        <f t="shared" ref="Y21:Y77" si="12">ROUND(N21*S21,2)</f>
        <v>0</v>
      </c>
      <c r="Z21" s="639">
        <f t="shared" si="3"/>
        <v>0</v>
      </c>
      <c r="AA21" s="3"/>
      <c r="AB21" s="671"/>
      <c r="AC21" s="673">
        <f t="shared" si="4"/>
        <v>0</v>
      </c>
      <c r="AD21" s="673">
        <f t="shared" si="5"/>
        <v>0</v>
      </c>
      <c r="AE21" s="673">
        <f t="shared" si="6"/>
        <v>0</v>
      </c>
      <c r="AF21" s="673">
        <f t="shared" si="7"/>
        <v>0</v>
      </c>
      <c r="AG21" s="673">
        <f t="shared" si="8"/>
        <v>0</v>
      </c>
      <c r="AH21" s="7"/>
      <c r="AI21" s="7"/>
    </row>
    <row r="22" spans="1:35" s="2" customFormat="1" ht="16.5" customHeight="1" x14ac:dyDescent="0.3">
      <c r="A22" s="27"/>
      <c r="B22" s="987"/>
      <c r="C22" s="982"/>
      <c r="D22" s="154"/>
      <c r="E22" s="981"/>
      <c r="F22" s="982"/>
      <c r="G22" s="585"/>
      <c r="H22" s="155"/>
      <c r="I22" s="522"/>
      <c r="J22" s="524"/>
      <c r="K22" s="515"/>
      <c r="L22" s="515"/>
      <c r="M22" s="515"/>
      <c r="N22" s="519"/>
      <c r="O22" s="518"/>
      <c r="P22" s="582"/>
      <c r="Q22" s="582"/>
      <c r="R22" s="583"/>
      <c r="S22" s="584"/>
      <c r="T22" s="626">
        <f t="shared" si="1"/>
        <v>0</v>
      </c>
      <c r="U22" s="635">
        <f t="shared" si="2"/>
        <v>0</v>
      </c>
      <c r="V22" s="636">
        <f t="shared" si="9"/>
        <v>0</v>
      </c>
      <c r="W22" s="636">
        <f t="shared" si="10"/>
        <v>0</v>
      </c>
      <c r="X22" s="637">
        <f t="shared" si="11"/>
        <v>0</v>
      </c>
      <c r="Y22" s="638">
        <f t="shared" si="12"/>
        <v>0</v>
      </c>
      <c r="Z22" s="639">
        <f t="shared" si="3"/>
        <v>0</v>
      </c>
      <c r="AA22" s="3"/>
      <c r="AB22" s="671"/>
      <c r="AC22" s="673">
        <f t="shared" si="4"/>
        <v>0</v>
      </c>
      <c r="AD22" s="673">
        <f t="shared" si="5"/>
        <v>0</v>
      </c>
      <c r="AE22" s="673">
        <f t="shared" si="6"/>
        <v>0</v>
      </c>
      <c r="AF22" s="673">
        <f t="shared" si="7"/>
        <v>0</v>
      </c>
      <c r="AG22" s="673">
        <f t="shared" si="8"/>
        <v>0</v>
      </c>
      <c r="AH22" s="7"/>
      <c r="AI22" s="7"/>
    </row>
    <row r="23" spans="1:35" s="2" customFormat="1" ht="16.5" customHeight="1" x14ac:dyDescent="0.3">
      <c r="A23" s="27"/>
      <c r="B23" s="987"/>
      <c r="C23" s="982"/>
      <c r="D23" s="154"/>
      <c r="E23" s="981"/>
      <c r="F23" s="982"/>
      <c r="G23" s="585"/>
      <c r="H23" s="155"/>
      <c r="I23" s="522"/>
      <c r="J23" s="524"/>
      <c r="K23" s="515"/>
      <c r="L23" s="515"/>
      <c r="M23" s="515"/>
      <c r="N23" s="519"/>
      <c r="O23" s="518"/>
      <c r="P23" s="582"/>
      <c r="Q23" s="582"/>
      <c r="R23" s="583"/>
      <c r="S23" s="584"/>
      <c r="T23" s="626">
        <f t="shared" si="1"/>
        <v>0</v>
      </c>
      <c r="U23" s="635">
        <f t="shared" si="2"/>
        <v>0</v>
      </c>
      <c r="V23" s="636">
        <f t="shared" si="9"/>
        <v>0</v>
      </c>
      <c r="W23" s="636">
        <f t="shared" si="10"/>
        <v>0</v>
      </c>
      <c r="X23" s="637">
        <f t="shared" si="11"/>
        <v>0</v>
      </c>
      <c r="Y23" s="638">
        <f t="shared" si="12"/>
        <v>0</v>
      </c>
      <c r="Z23" s="639">
        <f t="shared" si="3"/>
        <v>0</v>
      </c>
      <c r="AA23" s="3"/>
      <c r="AB23" s="671"/>
      <c r="AC23" s="673">
        <f t="shared" si="4"/>
        <v>0</v>
      </c>
      <c r="AD23" s="673">
        <f t="shared" si="5"/>
        <v>0</v>
      </c>
      <c r="AE23" s="673">
        <f t="shared" si="6"/>
        <v>0</v>
      </c>
      <c r="AF23" s="673">
        <f t="shared" si="7"/>
        <v>0</v>
      </c>
      <c r="AG23" s="673">
        <f t="shared" si="8"/>
        <v>0</v>
      </c>
      <c r="AH23" s="7"/>
      <c r="AI23" s="7"/>
    </row>
    <row r="24" spans="1:35" s="2" customFormat="1" ht="16.5" customHeight="1" x14ac:dyDescent="0.3">
      <c r="A24" s="27"/>
      <c r="B24" s="987"/>
      <c r="C24" s="982"/>
      <c r="D24" s="154"/>
      <c r="E24" s="981"/>
      <c r="F24" s="982"/>
      <c r="G24" s="585"/>
      <c r="H24" s="155"/>
      <c r="I24" s="522"/>
      <c r="J24" s="524"/>
      <c r="K24" s="515"/>
      <c r="L24" s="515"/>
      <c r="M24" s="515"/>
      <c r="N24" s="519"/>
      <c r="O24" s="518"/>
      <c r="P24" s="582"/>
      <c r="Q24" s="582"/>
      <c r="R24" s="583"/>
      <c r="S24" s="584"/>
      <c r="T24" s="626">
        <f t="shared" si="1"/>
        <v>0</v>
      </c>
      <c r="U24" s="635">
        <f t="shared" si="2"/>
        <v>0</v>
      </c>
      <c r="V24" s="636">
        <f t="shared" si="9"/>
        <v>0</v>
      </c>
      <c r="W24" s="636">
        <f t="shared" si="10"/>
        <v>0</v>
      </c>
      <c r="X24" s="637">
        <f t="shared" si="11"/>
        <v>0</v>
      </c>
      <c r="Y24" s="638">
        <f t="shared" si="12"/>
        <v>0</v>
      </c>
      <c r="Z24" s="639">
        <f t="shared" si="3"/>
        <v>0</v>
      </c>
      <c r="AA24" s="3"/>
      <c r="AB24" s="671"/>
      <c r="AC24" s="673">
        <f t="shared" si="4"/>
        <v>0</v>
      </c>
      <c r="AD24" s="673">
        <f t="shared" si="5"/>
        <v>0</v>
      </c>
      <c r="AE24" s="673">
        <f t="shared" si="6"/>
        <v>0</v>
      </c>
      <c r="AF24" s="673">
        <f t="shared" si="7"/>
        <v>0</v>
      </c>
      <c r="AG24" s="673">
        <f t="shared" si="8"/>
        <v>0</v>
      </c>
      <c r="AH24" s="7"/>
      <c r="AI24" s="7"/>
    </row>
    <row r="25" spans="1:35" s="2" customFormat="1" ht="16.5" customHeight="1" x14ac:dyDescent="0.3">
      <c r="A25" s="27"/>
      <c r="B25" s="987"/>
      <c r="C25" s="982"/>
      <c r="D25" s="154"/>
      <c r="E25" s="981"/>
      <c r="F25" s="982"/>
      <c r="G25" s="585"/>
      <c r="H25" s="155"/>
      <c r="I25" s="522"/>
      <c r="J25" s="524"/>
      <c r="K25" s="515"/>
      <c r="L25" s="515"/>
      <c r="M25" s="515"/>
      <c r="N25" s="519"/>
      <c r="O25" s="518"/>
      <c r="P25" s="582"/>
      <c r="Q25" s="582"/>
      <c r="R25" s="583"/>
      <c r="S25" s="584"/>
      <c r="T25" s="626">
        <f t="shared" si="1"/>
        <v>0</v>
      </c>
      <c r="U25" s="635">
        <f t="shared" si="2"/>
        <v>0</v>
      </c>
      <c r="V25" s="636">
        <f t="shared" si="9"/>
        <v>0</v>
      </c>
      <c r="W25" s="636">
        <f t="shared" si="10"/>
        <v>0</v>
      </c>
      <c r="X25" s="637">
        <f t="shared" si="11"/>
        <v>0</v>
      </c>
      <c r="Y25" s="638">
        <f t="shared" si="12"/>
        <v>0</v>
      </c>
      <c r="Z25" s="639">
        <f t="shared" si="3"/>
        <v>0</v>
      </c>
      <c r="AA25" s="3"/>
      <c r="AB25" s="671"/>
      <c r="AC25" s="673">
        <f t="shared" si="4"/>
        <v>0</v>
      </c>
      <c r="AD25" s="673">
        <f t="shared" si="5"/>
        <v>0</v>
      </c>
      <c r="AE25" s="673">
        <f t="shared" si="6"/>
        <v>0</v>
      </c>
      <c r="AF25" s="673">
        <f t="shared" si="7"/>
        <v>0</v>
      </c>
      <c r="AG25" s="673">
        <f t="shared" si="8"/>
        <v>0</v>
      </c>
      <c r="AH25" s="7"/>
      <c r="AI25" s="7"/>
    </row>
    <row r="26" spans="1:35" s="2" customFormat="1" ht="16.5" customHeight="1" x14ac:dyDescent="0.3">
      <c r="A26" s="27"/>
      <c r="B26" s="987"/>
      <c r="C26" s="982"/>
      <c r="D26" s="154"/>
      <c r="E26" s="981"/>
      <c r="F26" s="982"/>
      <c r="G26" s="585"/>
      <c r="H26" s="155"/>
      <c r="I26" s="522"/>
      <c r="J26" s="524"/>
      <c r="K26" s="515"/>
      <c r="L26" s="515"/>
      <c r="M26" s="515"/>
      <c r="N26" s="519"/>
      <c r="O26" s="518"/>
      <c r="P26" s="582"/>
      <c r="Q26" s="582"/>
      <c r="R26" s="583"/>
      <c r="S26" s="584"/>
      <c r="T26" s="626">
        <f t="shared" si="1"/>
        <v>0</v>
      </c>
      <c r="U26" s="635">
        <f t="shared" si="2"/>
        <v>0</v>
      </c>
      <c r="V26" s="636">
        <f t="shared" si="9"/>
        <v>0</v>
      </c>
      <c r="W26" s="636">
        <f t="shared" si="10"/>
        <v>0</v>
      </c>
      <c r="X26" s="637">
        <f t="shared" si="11"/>
        <v>0</v>
      </c>
      <c r="Y26" s="638">
        <f t="shared" si="12"/>
        <v>0</v>
      </c>
      <c r="Z26" s="639">
        <f t="shared" si="3"/>
        <v>0</v>
      </c>
      <c r="AA26" s="3"/>
      <c r="AB26" s="671"/>
      <c r="AC26" s="673">
        <f t="shared" si="4"/>
        <v>0</v>
      </c>
      <c r="AD26" s="673">
        <f t="shared" si="5"/>
        <v>0</v>
      </c>
      <c r="AE26" s="673">
        <f t="shared" si="6"/>
        <v>0</v>
      </c>
      <c r="AF26" s="673">
        <f t="shared" si="7"/>
        <v>0</v>
      </c>
      <c r="AG26" s="673">
        <f t="shared" si="8"/>
        <v>0</v>
      </c>
      <c r="AH26" s="7"/>
      <c r="AI26" s="7"/>
    </row>
    <row r="27" spans="1:35" s="2" customFormat="1" ht="16.5" customHeight="1" x14ac:dyDescent="0.3">
      <c r="A27" s="27"/>
      <c r="B27" s="987"/>
      <c r="C27" s="982"/>
      <c r="D27" s="154"/>
      <c r="E27" s="981"/>
      <c r="F27" s="982"/>
      <c r="G27" s="585"/>
      <c r="H27" s="155"/>
      <c r="I27" s="522"/>
      <c r="J27" s="524"/>
      <c r="K27" s="515"/>
      <c r="L27" s="515"/>
      <c r="M27" s="515"/>
      <c r="N27" s="519"/>
      <c r="O27" s="518"/>
      <c r="P27" s="582"/>
      <c r="Q27" s="582"/>
      <c r="R27" s="583"/>
      <c r="S27" s="584"/>
      <c r="T27" s="626">
        <f t="shared" si="1"/>
        <v>0</v>
      </c>
      <c r="U27" s="635">
        <f t="shared" si="2"/>
        <v>0</v>
      </c>
      <c r="V27" s="636">
        <f t="shared" si="9"/>
        <v>0</v>
      </c>
      <c r="W27" s="636">
        <f t="shared" si="10"/>
        <v>0</v>
      </c>
      <c r="X27" s="637">
        <f t="shared" si="11"/>
        <v>0</v>
      </c>
      <c r="Y27" s="638">
        <f t="shared" si="12"/>
        <v>0</v>
      </c>
      <c r="Z27" s="639">
        <f t="shared" si="3"/>
        <v>0</v>
      </c>
      <c r="AA27" s="3"/>
      <c r="AB27" s="671"/>
      <c r="AC27" s="673">
        <f t="shared" si="4"/>
        <v>0</v>
      </c>
      <c r="AD27" s="673">
        <f t="shared" si="5"/>
        <v>0</v>
      </c>
      <c r="AE27" s="673">
        <f t="shared" si="6"/>
        <v>0</v>
      </c>
      <c r="AF27" s="673">
        <f t="shared" si="7"/>
        <v>0</v>
      </c>
      <c r="AG27" s="673">
        <f t="shared" si="8"/>
        <v>0</v>
      </c>
      <c r="AH27" s="7"/>
      <c r="AI27" s="7"/>
    </row>
    <row r="28" spans="1:35" s="2" customFormat="1" ht="16.5" customHeight="1" x14ac:dyDescent="0.3">
      <c r="A28" s="27"/>
      <c r="B28" s="987"/>
      <c r="C28" s="982"/>
      <c r="D28" s="154"/>
      <c r="E28" s="981"/>
      <c r="F28" s="982"/>
      <c r="G28" s="585"/>
      <c r="H28" s="155"/>
      <c r="I28" s="522"/>
      <c r="J28" s="524"/>
      <c r="K28" s="515"/>
      <c r="L28" s="515"/>
      <c r="M28" s="515"/>
      <c r="N28" s="519"/>
      <c r="O28" s="518"/>
      <c r="P28" s="582"/>
      <c r="Q28" s="582"/>
      <c r="R28" s="583"/>
      <c r="S28" s="584"/>
      <c r="T28" s="626">
        <f t="shared" si="1"/>
        <v>0</v>
      </c>
      <c r="U28" s="635">
        <f t="shared" si="2"/>
        <v>0</v>
      </c>
      <c r="V28" s="636">
        <f t="shared" si="9"/>
        <v>0</v>
      </c>
      <c r="W28" s="636">
        <f t="shared" si="10"/>
        <v>0</v>
      </c>
      <c r="X28" s="637">
        <f t="shared" si="11"/>
        <v>0</v>
      </c>
      <c r="Y28" s="638">
        <f t="shared" si="12"/>
        <v>0</v>
      </c>
      <c r="Z28" s="639">
        <f t="shared" si="3"/>
        <v>0</v>
      </c>
      <c r="AA28" s="3"/>
      <c r="AB28" s="671"/>
      <c r="AC28" s="673">
        <f t="shared" si="4"/>
        <v>0</v>
      </c>
      <c r="AD28" s="673">
        <f t="shared" si="5"/>
        <v>0</v>
      </c>
      <c r="AE28" s="673">
        <f t="shared" si="6"/>
        <v>0</v>
      </c>
      <c r="AF28" s="673">
        <f t="shared" si="7"/>
        <v>0</v>
      </c>
      <c r="AG28" s="673">
        <f t="shared" si="8"/>
        <v>0</v>
      </c>
      <c r="AH28" s="7"/>
      <c r="AI28" s="7"/>
    </row>
    <row r="29" spans="1:35" s="2" customFormat="1" ht="16.5" customHeight="1" x14ac:dyDescent="0.3">
      <c r="A29" s="27"/>
      <c r="B29" s="987"/>
      <c r="C29" s="982"/>
      <c r="D29" s="154"/>
      <c r="E29" s="981"/>
      <c r="F29" s="982"/>
      <c r="G29" s="585"/>
      <c r="H29" s="155"/>
      <c r="I29" s="522"/>
      <c r="J29" s="524"/>
      <c r="K29" s="515"/>
      <c r="L29" s="515"/>
      <c r="M29" s="515"/>
      <c r="N29" s="519"/>
      <c r="O29" s="518"/>
      <c r="P29" s="582"/>
      <c r="Q29" s="582"/>
      <c r="R29" s="583"/>
      <c r="S29" s="584"/>
      <c r="T29" s="626">
        <f t="shared" si="1"/>
        <v>0</v>
      </c>
      <c r="U29" s="635">
        <f t="shared" si="2"/>
        <v>0</v>
      </c>
      <c r="V29" s="636">
        <f t="shared" si="9"/>
        <v>0</v>
      </c>
      <c r="W29" s="636">
        <f t="shared" si="10"/>
        <v>0</v>
      </c>
      <c r="X29" s="637">
        <f t="shared" si="11"/>
        <v>0</v>
      </c>
      <c r="Y29" s="638">
        <f t="shared" si="12"/>
        <v>0</v>
      </c>
      <c r="Z29" s="639">
        <f t="shared" si="3"/>
        <v>0</v>
      </c>
      <c r="AA29" s="3"/>
      <c r="AB29" s="671"/>
      <c r="AC29" s="673">
        <f t="shared" si="4"/>
        <v>0</v>
      </c>
      <c r="AD29" s="673">
        <f t="shared" si="5"/>
        <v>0</v>
      </c>
      <c r="AE29" s="673">
        <f t="shared" si="6"/>
        <v>0</v>
      </c>
      <c r="AF29" s="673">
        <f t="shared" si="7"/>
        <v>0</v>
      </c>
      <c r="AG29" s="673">
        <f t="shared" si="8"/>
        <v>0</v>
      </c>
      <c r="AH29" s="7"/>
      <c r="AI29" s="7"/>
    </row>
    <row r="30" spans="1:35" s="2" customFormat="1" ht="16.5" customHeight="1" x14ac:dyDescent="0.3">
      <c r="A30" s="27"/>
      <c r="B30" s="987"/>
      <c r="C30" s="982"/>
      <c r="D30" s="154"/>
      <c r="E30" s="981"/>
      <c r="F30" s="982"/>
      <c r="G30" s="585"/>
      <c r="H30" s="155"/>
      <c r="I30" s="522"/>
      <c r="J30" s="524"/>
      <c r="K30" s="515"/>
      <c r="L30" s="515"/>
      <c r="M30" s="515"/>
      <c r="N30" s="519"/>
      <c r="O30" s="518"/>
      <c r="P30" s="582"/>
      <c r="Q30" s="582"/>
      <c r="R30" s="583"/>
      <c r="S30" s="584"/>
      <c r="T30" s="626">
        <f t="shared" si="1"/>
        <v>0</v>
      </c>
      <c r="U30" s="635">
        <f t="shared" si="2"/>
        <v>0</v>
      </c>
      <c r="V30" s="636">
        <f t="shared" si="9"/>
        <v>0</v>
      </c>
      <c r="W30" s="636">
        <f t="shared" si="10"/>
        <v>0</v>
      </c>
      <c r="X30" s="637">
        <f t="shared" si="11"/>
        <v>0</v>
      </c>
      <c r="Y30" s="638">
        <f t="shared" si="12"/>
        <v>0</v>
      </c>
      <c r="Z30" s="639">
        <f t="shared" si="3"/>
        <v>0</v>
      </c>
      <c r="AA30" s="3"/>
      <c r="AB30" s="671"/>
      <c r="AC30" s="673">
        <f t="shared" si="4"/>
        <v>0</v>
      </c>
      <c r="AD30" s="673">
        <f t="shared" si="5"/>
        <v>0</v>
      </c>
      <c r="AE30" s="673">
        <f t="shared" si="6"/>
        <v>0</v>
      </c>
      <c r="AF30" s="673">
        <f t="shared" si="7"/>
        <v>0</v>
      </c>
      <c r="AG30" s="673">
        <f t="shared" si="8"/>
        <v>0</v>
      </c>
      <c r="AH30" s="7"/>
      <c r="AI30" s="7"/>
    </row>
    <row r="31" spans="1:35" s="2" customFormat="1" ht="16.5" customHeight="1" x14ac:dyDescent="0.3">
      <c r="A31" s="27"/>
      <c r="B31" s="987"/>
      <c r="C31" s="982"/>
      <c r="D31" s="154"/>
      <c r="E31" s="981"/>
      <c r="F31" s="982"/>
      <c r="G31" s="585"/>
      <c r="H31" s="155"/>
      <c r="I31" s="522"/>
      <c r="J31" s="524"/>
      <c r="K31" s="515"/>
      <c r="L31" s="515"/>
      <c r="M31" s="515"/>
      <c r="N31" s="519"/>
      <c r="O31" s="518"/>
      <c r="P31" s="582"/>
      <c r="Q31" s="582"/>
      <c r="R31" s="583"/>
      <c r="S31" s="584"/>
      <c r="T31" s="626">
        <f t="shared" si="1"/>
        <v>0</v>
      </c>
      <c r="U31" s="635">
        <f t="shared" si="2"/>
        <v>0</v>
      </c>
      <c r="V31" s="636">
        <f t="shared" si="9"/>
        <v>0</v>
      </c>
      <c r="W31" s="636">
        <f t="shared" si="10"/>
        <v>0</v>
      </c>
      <c r="X31" s="637">
        <f t="shared" si="11"/>
        <v>0</v>
      </c>
      <c r="Y31" s="638">
        <f t="shared" si="12"/>
        <v>0</v>
      </c>
      <c r="Z31" s="639">
        <f t="shared" si="3"/>
        <v>0</v>
      </c>
      <c r="AA31" s="3"/>
      <c r="AB31" s="671"/>
      <c r="AC31" s="673">
        <f t="shared" si="4"/>
        <v>0</v>
      </c>
      <c r="AD31" s="673">
        <f t="shared" si="5"/>
        <v>0</v>
      </c>
      <c r="AE31" s="673">
        <f t="shared" si="6"/>
        <v>0</v>
      </c>
      <c r="AF31" s="673">
        <f t="shared" si="7"/>
        <v>0</v>
      </c>
      <c r="AG31" s="673">
        <f t="shared" si="8"/>
        <v>0</v>
      </c>
      <c r="AH31" s="7"/>
      <c r="AI31" s="7"/>
    </row>
    <row r="32" spans="1:35" s="2" customFormat="1" ht="16.5" customHeight="1" x14ac:dyDescent="0.3">
      <c r="A32" s="27"/>
      <c r="B32" s="987"/>
      <c r="C32" s="982"/>
      <c r="D32" s="154"/>
      <c r="E32" s="981"/>
      <c r="F32" s="982"/>
      <c r="G32" s="585"/>
      <c r="H32" s="155"/>
      <c r="I32" s="522"/>
      <c r="J32" s="524"/>
      <c r="K32" s="515"/>
      <c r="L32" s="515"/>
      <c r="M32" s="515"/>
      <c r="N32" s="519"/>
      <c r="O32" s="518"/>
      <c r="P32" s="582"/>
      <c r="Q32" s="582"/>
      <c r="R32" s="583"/>
      <c r="S32" s="584"/>
      <c r="T32" s="626">
        <f t="shared" si="1"/>
        <v>0</v>
      </c>
      <c r="U32" s="635">
        <f t="shared" si="2"/>
        <v>0</v>
      </c>
      <c r="V32" s="636">
        <f t="shared" si="9"/>
        <v>0</v>
      </c>
      <c r="W32" s="636">
        <f t="shared" si="10"/>
        <v>0</v>
      </c>
      <c r="X32" s="637">
        <f t="shared" si="11"/>
        <v>0</v>
      </c>
      <c r="Y32" s="638">
        <f t="shared" si="12"/>
        <v>0</v>
      </c>
      <c r="Z32" s="639">
        <f t="shared" si="3"/>
        <v>0</v>
      </c>
      <c r="AA32" s="3"/>
      <c r="AB32" s="671"/>
      <c r="AC32" s="673">
        <f t="shared" si="4"/>
        <v>0</v>
      </c>
      <c r="AD32" s="673">
        <f t="shared" si="5"/>
        <v>0</v>
      </c>
      <c r="AE32" s="673">
        <f t="shared" si="6"/>
        <v>0</v>
      </c>
      <c r="AF32" s="673">
        <f t="shared" si="7"/>
        <v>0</v>
      </c>
      <c r="AG32" s="673">
        <f t="shared" si="8"/>
        <v>0</v>
      </c>
      <c r="AH32" s="7"/>
      <c r="AI32" s="7"/>
    </row>
    <row r="33" spans="1:35" s="2" customFormat="1" ht="16.5" customHeight="1" x14ac:dyDescent="0.3">
      <c r="A33" s="27"/>
      <c r="B33" s="987"/>
      <c r="C33" s="982"/>
      <c r="D33" s="154"/>
      <c r="E33" s="981"/>
      <c r="F33" s="982"/>
      <c r="G33" s="585"/>
      <c r="H33" s="155"/>
      <c r="I33" s="522"/>
      <c r="J33" s="524"/>
      <c r="K33" s="515"/>
      <c r="L33" s="515"/>
      <c r="M33" s="515"/>
      <c r="N33" s="519"/>
      <c r="O33" s="518"/>
      <c r="P33" s="582"/>
      <c r="Q33" s="582"/>
      <c r="R33" s="583"/>
      <c r="S33" s="584"/>
      <c r="T33" s="626">
        <f t="shared" si="1"/>
        <v>0</v>
      </c>
      <c r="U33" s="635">
        <f t="shared" si="2"/>
        <v>0</v>
      </c>
      <c r="V33" s="636">
        <f t="shared" si="9"/>
        <v>0</v>
      </c>
      <c r="W33" s="636">
        <f t="shared" si="10"/>
        <v>0</v>
      </c>
      <c r="X33" s="637">
        <f t="shared" si="11"/>
        <v>0</v>
      </c>
      <c r="Y33" s="638">
        <f t="shared" si="12"/>
        <v>0</v>
      </c>
      <c r="Z33" s="639">
        <f t="shared" si="3"/>
        <v>0</v>
      </c>
      <c r="AA33" s="3"/>
      <c r="AB33" s="671"/>
      <c r="AC33" s="673">
        <f t="shared" si="4"/>
        <v>0</v>
      </c>
      <c r="AD33" s="673">
        <f t="shared" si="5"/>
        <v>0</v>
      </c>
      <c r="AE33" s="673">
        <f t="shared" si="6"/>
        <v>0</v>
      </c>
      <c r="AF33" s="673">
        <f t="shared" si="7"/>
        <v>0</v>
      </c>
      <c r="AG33" s="673">
        <f t="shared" si="8"/>
        <v>0</v>
      </c>
      <c r="AH33" s="7"/>
      <c r="AI33" s="7"/>
    </row>
    <row r="34" spans="1:35" s="2" customFormat="1" ht="16.5" customHeight="1" x14ac:dyDescent="0.3">
      <c r="A34" s="27"/>
      <c r="B34" s="987"/>
      <c r="C34" s="982"/>
      <c r="D34" s="154"/>
      <c r="E34" s="981"/>
      <c r="F34" s="982"/>
      <c r="G34" s="585"/>
      <c r="H34" s="155"/>
      <c r="I34" s="522"/>
      <c r="J34" s="524"/>
      <c r="K34" s="515"/>
      <c r="L34" s="515"/>
      <c r="M34" s="515"/>
      <c r="N34" s="519"/>
      <c r="O34" s="518"/>
      <c r="P34" s="582"/>
      <c r="Q34" s="582"/>
      <c r="R34" s="583"/>
      <c r="S34" s="584"/>
      <c r="T34" s="626">
        <f t="shared" si="1"/>
        <v>0</v>
      </c>
      <c r="U34" s="635">
        <f t="shared" si="2"/>
        <v>0</v>
      </c>
      <c r="V34" s="636">
        <f t="shared" si="9"/>
        <v>0</v>
      </c>
      <c r="W34" s="636">
        <f t="shared" si="10"/>
        <v>0</v>
      </c>
      <c r="X34" s="637">
        <f t="shared" si="11"/>
        <v>0</v>
      </c>
      <c r="Y34" s="638">
        <f t="shared" si="12"/>
        <v>0</v>
      </c>
      <c r="Z34" s="639">
        <f t="shared" si="3"/>
        <v>0</v>
      </c>
      <c r="AA34" s="3"/>
      <c r="AB34" s="671"/>
      <c r="AC34" s="673">
        <f t="shared" si="4"/>
        <v>0</v>
      </c>
      <c r="AD34" s="673">
        <f t="shared" si="5"/>
        <v>0</v>
      </c>
      <c r="AE34" s="673">
        <f t="shared" si="6"/>
        <v>0</v>
      </c>
      <c r="AF34" s="673">
        <f t="shared" si="7"/>
        <v>0</v>
      </c>
      <c r="AG34" s="673">
        <f t="shared" si="8"/>
        <v>0</v>
      </c>
      <c r="AH34" s="7"/>
      <c r="AI34" s="7"/>
    </row>
    <row r="35" spans="1:35" s="2" customFormat="1" ht="16.5" customHeight="1" x14ac:dyDescent="0.3">
      <c r="A35" s="27"/>
      <c r="B35" s="987"/>
      <c r="C35" s="982"/>
      <c r="D35" s="154"/>
      <c r="E35" s="981"/>
      <c r="F35" s="982"/>
      <c r="G35" s="585"/>
      <c r="H35" s="155"/>
      <c r="I35" s="522"/>
      <c r="J35" s="524"/>
      <c r="K35" s="515"/>
      <c r="L35" s="515"/>
      <c r="M35" s="515"/>
      <c r="N35" s="519"/>
      <c r="O35" s="518"/>
      <c r="P35" s="582"/>
      <c r="Q35" s="582"/>
      <c r="R35" s="583"/>
      <c r="S35" s="584"/>
      <c r="T35" s="626">
        <f t="shared" si="1"/>
        <v>0</v>
      </c>
      <c r="U35" s="635">
        <f t="shared" si="2"/>
        <v>0</v>
      </c>
      <c r="V35" s="636">
        <f t="shared" si="9"/>
        <v>0</v>
      </c>
      <c r="W35" s="636">
        <f t="shared" si="10"/>
        <v>0</v>
      </c>
      <c r="X35" s="637">
        <f t="shared" si="11"/>
        <v>0</v>
      </c>
      <c r="Y35" s="638">
        <f t="shared" si="12"/>
        <v>0</v>
      </c>
      <c r="Z35" s="639">
        <f t="shared" si="3"/>
        <v>0</v>
      </c>
      <c r="AA35" s="3"/>
      <c r="AB35" s="671"/>
      <c r="AC35" s="673">
        <f t="shared" si="4"/>
        <v>0</v>
      </c>
      <c r="AD35" s="673">
        <f t="shared" si="5"/>
        <v>0</v>
      </c>
      <c r="AE35" s="673">
        <f t="shared" si="6"/>
        <v>0</v>
      </c>
      <c r="AF35" s="673">
        <f t="shared" si="7"/>
        <v>0</v>
      </c>
      <c r="AG35" s="673">
        <f t="shared" si="8"/>
        <v>0</v>
      </c>
      <c r="AH35" s="7"/>
      <c r="AI35" s="7"/>
    </row>
    <row r="36" spans="1:35" s="2" customFormat="1" ht="16.5" customHeight="1" x14ac:dyDescent="0.3">
      <c r="A36" s="27"/>
      <c r="B36" s="987"/>
      <c r="C36" s="982"/>
      <c r="D36" s="154"/>
      <c r="E36" s="981"/>
      <c r="F36" s="982"/>
      <c r="G36" s="585"/>
      <c r="H36" s="155"/>
      <c r="I36" s="522"/>
      <c r="J36" s="524"/>
      <c r="K36" s="515"/>
      <c r="L36" s="515"/>
      <c r="M36" s="515"/>
      <c r="N36" s="519"/>
      <c r="O36" s="518"/>
      <c r="P36" s="582"/>
      <c r="Q36" s="582"/>
      <c r="R36" s="583"/>
      <c r="S36" s="584"/>
      <c r="T36" s="626">
        <f t="shared" si="1"/>
        <v>0</v>
      </c>
      <c r="U36" s="635">
        <f t="shared" si="2"/>
        <v>0</v>
      </c>
      <c r="V36" s="636">
        <f t="shared" si="9"/>
        <v>0</v>
      </c>
      <c r="W36" s="636">
        <f t="shared" si="10"/>
        <v>0</v>
      </c>
      <c r="X36" s="637">
        <f t="shared" si="11"/>
        <v>0</v>
      </c>
      <c r="Y36" s="638">
        <f t="shared" si="12"/>
        <v>0</v>
      </c>
      <c r="Z36" s="639">
        <f t="shared" si="3"/>
        <v>0</v>
      </c>
      <c r="AA36" s="3"/>
      <c r="AB36" s="671"/>
      <c r="AC36" s="673">
        <f t="shared" si="4"/>
        <v>0</v>
      </c>
      <c r="AD36" s="673">
        <f t="shared" si="5"/>
        <v>0</v>
      </c>
      <c r="AE36" s="673">
        <f t="shared" si="6"/>
        <v>0</v>
      </c>
      <c r="AF36" s="673">
        <f t="shared" si="7"/>
        <v>0</v>
      </c>
      <c r="AG36" s="673">
        <f t="shared" si="8"/>
        <v>0</v>
      </c>
      <c r="AH36" s="7"/>
      <c r="AI36" s="7"/>
    </row>
    <row r="37" spans="1:35" s="2" customFormat="1" ht="16.5" customHeight="1" x14ac:dyDescent="0.3">
      <c r="A37" s="27"/>
      <c r="B37" s="987"/>
      <c r="C37" s="982"/>
      <c r="D37" s="154"/>
      <c r="E37" s="981"/>
      <c r="F37" s="982"/>
      <c r="G37" s="585"/>
      <c r="H37" s="155"/>
      <c r="I37" s="522"/>
      <c r="J37" s="524"/>
      <c r="K37" s="515"/>
      <c r="L37" s="515"/>
      <c r="M37" s="515"/>
      <c r="N37" s="519"/>
      <c r="O37" s="518"/>
      <c r="P37" s="582"/>
      <c r="Q37" s="582"/>
      <c r="R37" s="583"/>
      <c r="S37" s="584"/>
      <c r="T37" s="626">
        <f t="shared" si="1"/>
        <v>0</v>
      </c>
      <c r="U37" s="635">
        <f t="shared" si="2"/>
        <v>0</v>
      </c>
      <c r="V37" s="636">
        <f t="shared" si="9"/>
        <v>0</v>
      </c>
      <c r="W37" s="636">
        <f t="shared" si="10"/>
        <v>0</v>
      </c>
      <c r="X37" s="637">
        <f t="shared" si="11"/>
        <v>0</v>
      </c>
      <c r="Y37" s="638">
        <f t="shared" si="12"/>
        <v>0</v>
      </c>
      <c r="Z37" s="639">
        <f t="shared" si="3"/>
        <v>0</v>
      </c>
      <c r="AA37" s="3"/>
      <c r="AB37" s="671"/>
      <c r="AC37" s="673">
        <f t="shared" si="4"/>
        <v>0</v>
      </c>
      <c r="AD37" s="673">
        <f t="shared" si="5"/>
        <v>0</v>
      </c>
      <c r="AE37" s="673">
        <f t="shared" si="6"/>
        <v>0</v>
      </c>
      <c r="AF37" s="673">
        <f t="shared" si="7"/>
        <v>0</v>
      </c>
      <c r="AG37" s="673">
        <f t="shared" si="8"/>
        <v>0</v>
      </c>
      <c r="AH37" s="7"/>
      <c r="AI37" s="7"/>
    </row>
    <row r="38" spans="1:35" s="2" customFormat="1" ht="16.5" customHeight="1" x14ac:dyDescent="0.3">
      <c r="A38" s="27"/>
      <c r="B38" s="987"/>
      <c r="C38" s="982"/>
      <c r="D38" s="154"/>
      <c r="E38" s="981"/>
      <c r="F38" s="982"/>
      <c r="G38" s="585"/>
      <c r="H38" s="155"/>
      <c r="I38" s="522"/>
      <c r="J38" s="524"/>
      <c r="K38" s="515"/>
      <c r="L38" s="515"/>
      <c r="M38" s="515"/>
      <c r="N38" s="519"/>
      <c r="O38" s="518"/>
      <c r="P38" s="582"/>
      <c r="Q38" s="582"/>
      <c r="R38" s="583"/>
      <c r="S38" s="584"/>
      <c r="T38" s="626">
        <f t="shared" si="1"/>
        <v>0</v>
      </c>
      <c r="U38" s="635">
        <f t="shared" si="2"/>
        <v>0</v>
      </c>
      <c r="V38" s="636">
        <f t="shared" si="9"/>
        <v>0</v>
      </c>
      <c r="W38" s="636">
        <f t="shared" si="10"/>
        <v>0</v>
      </c>
      <c r="X38" s="637">
        <f t="shared" si="11"/>
        <v>0</v>
      </c>
      <c r="Y38" s="638">
        <f t="shared" si="12"/>
        <v>0</v>
      </c>
      <c r="Z38" s="639">
        <f t="shared" si="3"/>
        <v>0</v>
      </c>
      <c r="AA38" s="3"/>
      <c r="AB38" s="671"/>
      <c r="AC38" s="673">
        <f t="shared" si="4"/>
        <v>0</v>
      </c>
      <c r="AD38" s="673">
        <f t="shared" si="5"/>
        <v>0</v>
      </c>
      <c r="AE38" s="673">
        <f t="shared" si="6"/>
        <v>0</v>
      </c>
      <c r="AF38" s="673">
        <f t="shared" si="7"/>
        <v>0</v>
      </c>
      <c r="AG38" s="673">
        <f t="shared" si="8"/>
        <v>0</v>
      </c>
      <c r="AH38" s="7"/>
      <c r="AI38" s="7"/>
    </row>
    <row r="39" spans="1:35" s="2" customFormat="1" ht="16.5" customHeight="1" x14ac:dyDescent="0.3">
      <c r="A39" s="27"/>
      <c r="B39" s="987"/>
      <c r="C39" s="982"/>
      <c r="D39" s="154"/>
      <c r="E39" s="981"/>
      <c r="F39" s="982"/>
      <c r="G39" s="585"/>
      <c r="H39" s="155"/>
      <c r="I39" s="522"/>
      <c r="J39" s="524"/>
      <c r="K39" s="515"/>
      <c r="L39" s="515"/>
      <c r="M39" s="515"/>
      <c r="N39" s="519"/>
      <c r="O39" s="518"/>
      <c r="P39" s="582"/>
      <c r="Q39" s="582"/>
      <c r="R39" s="583"/>
      <c r="S39" s="584"/>
      <c r="T39" s="626">
        <f t="shared" si="1"/>
        <v>0</v>
      </c>
      <c r="U39" s="635">
        <f t="shared" si="2"/>
        <v>0</v>
      </c>
      <c r="V39" s="636">
        <f t="shared" si="9"/>
        <v>0</v>
      </c>
      <c r="W39" s="636">
        <f t="shared" si="10"/>
        <v>0</v>
      </c>
      <c r="X39" s="637">
        <f t="shared" si="11"/>
        <v>0</v>
      </c>
      <c r="Y39" s="638">
        <f t="shared" si="12"/>
        <v>0</v>
      </c>
      <c r="Z39" s="639">
        <f t="shared" si="3"/>
        <v>0</v>
      </c>
      <c r="AA39" s="3"/>
      <c r="AB39" s="671"/>
      <c r="AC39" s="673">
        <f t="shared" si="4"/>
        <v>0</v>
      </c>
      <c r="AD39" s="673">
        <f t="shared" si="5"/>
        <v>0</v>
      </c>
      <c r="AE39" s="673">
        <f t="shared" si="6"/>
        <v>0</v>
      </c>
      <c r="AF39" s="673">
        <f t="shared" si="7"/>
        <v>0</v>
      </c>
      <c r="AG39" s="673">
        <f t="shared" si="8"/>
        <v>0</v>
      </c>
      <c r="AH39" s="7"/>
      <c r="AI39" s="7"/>
    </row>
    <row r="40" spans="1:35" s="2" customFormat="1" ht="16.5" customHeight="1" x14ac:dyDescent="0.3">
      <c r="A40" s="27"/>
      <c r="B40" s="987"/>
      <c r="C40" s="982"/>
      <c r="D40" s="154"/>
      <c r="E40" s="981"/>
      <c r="F40" s="982"/>
      <c r="G40" s="585"/>
      <c r="H40" s="155"/>
      <c r="I40" s="522"/>
      <c r="J40" s="524"/>
      <c r="K40" s="515"/>
      <c r="L40" s="515"/>
      <c r="M40" s="515"/>
      <c r="N40" s="519"/>
      <c r="O40" s="518"/>
      <c r="P40" s="582"/>
      <c r="Q40" s="582"/>
      <c r="R40" s="583"/>
      <c r="S40" s="584"/>
      <c r="T40" s="626">
        <f t="shared" si="1"/>
        <v>0</v>
      </c>
      <c r="U40" s="635">
        <f t="shared" si="2"/>
        <v>0</v>
      </c>
      <c r="V40" s="636">
        <f t="shared" si="9"/>
        <v>0</v>
      </c>
      <c r="W40" s="636">
        <f t="shared" si="10"/>
        <v>0</v>
      </c>
      <c r="X40" s="637">
        <f t="shared" si="11"/>
        <v>0</v>
      </c>
      <c r="Y40" s="638">
        <f t="shared" si="12"/>
        <v>0</v>
      </c>
      <c r="Z40" s="639">
        <f t="shared" si="3"/>
        <v>0</v>
      </c>
      <c r="AA40" s="3"/>
      <c r="AB40" s="671"/>
      <c r="AC40" s="673">
        <f t="shared" si="4"/>
        <v>0</v>
      </c>
      <c r="AD40" s="673">
        <f t="shared" si="5"/>
        <v>0</v>
      </c>
      <c r="AE40" s="673">
        <f t="shared" si="6"/>
        <v>0</v>
      </c>
      <c r="AF40" s="673">
        <f t="shared" si="7"/>
        <v>0</v>
      </c>
      <c r="AG40" s="673">
        <f t="shared" si="8"/>
        <v>0</v>
      </c>
      <c r="AH40" s="7"/>
      <c r="AI40" s="7"/>
    </row>
    <row r="41" spans="1:35" s="2" customFormat="1" ht="16.5" customHeight="1" x14ac:dyDescent="0.3">
      <c r="A41" s="27"/>
      <c r="B41" s="987"/>
      <c r="C41" s="982"/>
      <c r="D41" s="154"/>
      <c r="E41" s="981"/>
      <c r="F41" s="982"/>
      <c r="G41" s="585"/>
      <c r="H41" s="155"/>
      <c r="I41" s="522"/>
      <c r="J41" s="524"/>
      <c r="K41" s="515"/>
      <c r="L41" s="515"/>
      <c r="M41" s="515"/>
      <c r="N41" s="519"/>
      <c r="O41" s="518"/>
      <c r="P41" s="582"/>
      <c r="Q41" s="582"/>
      <c r="R41" s="583"/>
      <c r="S41" s="584"/>
      <c r="T41" s="626">
        <f t="shared" si="1"/>
        <v>0</v>
      </c>
      <c r="U41" s="635">
        <f t="shared" si="2"/>
        <v>0</v>
      </c>
      <c r="V41" s="636">
        <f t="shared" si="9"/>
        <v>0</v>
      </c>
      <c r="W41" s="636">
        <f t="shared" si="10"/>
        <v>0</v>
      </c>
      <c r="X41" s="637">
        <f t="shared" si="11"/>
        <v>0</v>
      </c>
      <c r="Y41" s="638">
        <f t="shared" si="12"/>
        <v>0</v>
      </c>
      <c r="Z41" s="639">
        <f t="shared" si="3"/>
        <v>0</v>
      </c>
      <c r="AA41" s="3"/>
      <c r="AB41" s="671"/>
      <c r="AC41" s="673">
        <f t="shared" si="4"/>
        <v>0</v>
      </c>
      <c r="AD41" s="673">
        <f t="shared" si="5"/>
        <v>0</v>
      </c>
      <c r="AE41" s="673">
        <f t="shared" si="6"/>
        <v>0</v>
      </c>
      <c r="AF41" s="673">
        <f t="shared" si="7"/>
        <v>0</v>
      </c>
      <c r="AG41" s="673">
        <f t="shared" si="8"/>
        <v>0</v>
      </c>
      <c r="AH41" s="7"/>
      <c r="AI41" s="7"/>
    </row>
    <row r="42" spans="1:35" s="2" customFormat="1" ht="16.5" customHeight="1" x14ac:dyDescent="0.3">
      <c r="A42" s="27"/>
      <c r="B42" s="987"/>
      <c r="C42" s="982"/>
      <c r="D42" s="154"/>
      <c r="E42" s="981"/>
      <c r="F42" s="982"/>
      <c r="G42" s="585"/>
      <c r="H42" s="155"/>
      <c r="I42" s="522"/>
      <c r="J42" s="524"/>
      <c r="K42" s="515"/>
      <c r="L42" s="515"/>
      <c r="M42" s="515"/>
      <c r="N42" s="519"/>
      <c r="O42" s="518"/>
      <c r="P42" s="582"/>
      <c r="Q42" s="582"/>
      <c r="R42" s="583"/>
      <c r="S42" s="584"/>
      <c r="T42" s="626">
        <f t="shared" si="1"/>
        <v>0</v>
      </c>
      <c r="U42" s="635">
        <f t="shared" si="2"/>
        <v>0</v>
      </c>
      <c r="V42" s="636">
        <f t="shared" si="9"/>
        <v>0</v>
      </c>
      <c r="W42" s="636">
        <f t="shared" si="10"/>
        <v>0</v>
      </c>
      <c r="X42" s="637">
        <f t="shared" si="11"/>
        <v>0</v>
      </c>
      <c r="Y42" s="638">
        <f t="shared" si="12"/>
        <v>0</v>
      </c>
      <c r="Z42" s="639">
        <f t="shared" si="3"/>
        <v>0</v>
      </c>
      <c r="AA42" s="3"/>
      <c r="AB42" s="671"/>
      <c r="AC42" s="673">
        <f t="shared" si="4"/>
        <v>0</v>
      </c>
      <c r="AD42" s="673">
        <f t="shared" si="5"/>
        <v>0</v>
      </c>
      <c r="AE42" s="673">
        <f t="shared" si="6"/>
        <v>0</v>
      </c>
      <c r="AF42" s="673">
        <f t="shared" si="7"/>
        <v>0</v>
      </c>
      <c r="AG42" s="673">
        <f t="shared" si="8"/>
        <v>0</v>
      </c>
      <c r="AH42" s="7"/>
      <c r="AI42" s="7"/>
    </row>
    <row r="43" spans="1:35" s="2" customFormat="1" ht="16.5" customHeight="1" x14ac:dyDescent="0.3">
      <c r="A43" s="27"/>
      <c r="B43" s="987"/>
      <c r="C43" s="982"/>
      <c r="D43" s="154"/>
      <c r="E43" s="981"/>
      <c r="F43" s="982"/>
      <c r="G43" s="585"/>
      <c r="H43" s="155"/>
      <c r="I43" s="522"/>
      <c r="J43" s="524"/>
      <c r="K43" s="515"/>
      <c r="L43" s="515"/>
      <c r="M43" s="515"/>
      <c r="N43" s="519"/>
      <c r="O43" s="518"/>
      <c r="P43" s="582"/>
      <c r="Q43" s="582"/>
      <c r="R43" s="583"/>
      <c r="S43" s="584"/>
      <c r="T43" s="626">
        <f t="shared" si="1"/>
        <v>0</v>
      </c>
      <c r="U43" s="635">
        <f t="shared" si="2"/>
        <v>0</v>
      </c>
      <c r="V43" s="636">
        <f t="shared" si="9"/>
        <v>0</v>
      </c>
      <c r="W43" s="636">
        <f t="shared" si="10"/>
        <v>0</v>
      </c>
      <c r="X43" s="637">
        <f t="shared" si="11"/>
        <v>0</v>
      </c>
      <c r="Y43" s="638">
        <f t="shared" si="12"/>
        <v>0</v>
      </c>
      <c r="Z43" s="639">
        <f t="shared" si="3"/>
        <v>0</v>
      </c>
      <c r="AA43" s="3"/>
      <c r="AB43" s="671"/>
      <c r="AC43" s="673">
        <f t="shared" si="4"/>
        <v>0</v>
      </c>
      <c r="AD43" s="673">
        <f t="shared" si="5"/>
        <v>0</v>
      </c>
      <c r="AE43" s="673">
        <f t="shared" si="6"/>
        <v>0</v>
      </c>
      <c r="AF43" s="673">
        <f t="shared" si="7"/>
        <v>0</v>
      </c>
      <c r="AG43" s="673">
        <f t="shared" si="8"/>
        <v>0</v>
      </c>
      <c r="AH43" s="7"/>
      <c r="AI43" s="7"/>
    </row>
    <row r="44" spans="1:35" s="2" customFormat="1" ht="16.5" customHeight="1" x14ac:dyDescent="0.3">
      <c r="A44" s="27"/>
      <c r="B44" s="987"/>
      <c r="C44" s="982"/>
      <c r="D44" s="154"/>
      <c r="E44" s="981"/>
      <c r="F44" s="982"/>
      <c r="G44" s="585"/>
      <c r="H44" s="155"/>
      <c r="I44" s="522"/>
      <c r="J44" s="524"/>
      <c r="K44" s="515"/>
      <c r="L44" s="515"/>
      <c r="M44" s="515"/>
      <c r="N44" s="519"/>
      <c r="O44" s="518"/>
      <c r="P44" s="582"/>
      <c r="Q44" s="582"/>
      <c r="R44" s="583"/>
      <c r="S44" s="584"/>
      <c r="T44" s="626">
        <f t="shared" si="1"/>
        <v>0</v>
      </c>
      <c r="U44" s="635">
        <f t="shared" si="2"/>
        <v>0</v>
      </c>
      <c r="V44" s="636">
        <f t="shared" si="9"/>
        <v>0</v>
      </c>
      <c r="W44" s="636">
        <f t="shared" si="10"/>
        <v>0</v>
      </c>
      <c r="X44" s="637">
        <f t="shared" si="11"/>
        <v>0</v>
      </c>
      <c r="Y44" s="638">
        <f t="shared" si="12"/>
        <v>0</v>
      </c>
      <c r="Z44" s="639">
        <f t="shared" si="3"/>
        <v>0</v>
      </c>
      <c r="AA44" s="3"/>
      <c r="AB44" s="671"/>
      <c r="AC44" s="673">
        <f t="shared" si="4"/>
        <v>0</v>
      </c>
      <c r="AD44" s="673">
        <f t="shared" si="5"/>
        <v>0</v>
      </c>
      <c r="AE44" s="673">
        <f t="shared" si="6"/>
        <v>0</v>
      </c>
      <c r="AF44" s="673">
        <f t="shared" si="7"/>
        <v>0</v>
      </c>
      <c r="AG44" s="673">
        <f t="shared" si="8"/>
        <v>0</v>
      </c>
      <c r="AH44" s="7"/>
      <c r="AI44" s="7"/>
    </row>
    <row r="45" spans="1:35" s="2" customFormat="1" ht="16.5" customHeight="1" x14ac:dyDescent="0.3">
      <c r="A45" s="27"/>
      <c r="B45" s="987"/>
      <c r="C45" s="982"/>
      <c r="D45" s="154"/>
      <c r="E45" s="981"/>
      <c r="F45" s="982"/>
      <c r="G45" s="585"/>
      <c r="H45" s="155"/>
      <c r="I45" s="522"/>
      <c r="J45" s="524"/>
      <c r="K45" s="515"/>
      <c r="L45" s="515"/>
      <c r="M45" s="515"/>
      <c r="N45" s="519"/>
      <c r="O45" s="518"/>
      <c r="P45" s="582"/>
      <c r="Q45" s="582"/>
      <c r="R45" s="583"/>
      <c r="S45" s="584"/>
      <c r="T45" s="626">
        <f t="shared" si="1"/>
        <v>0</v>
      </c>
      <c r="U45" s="635">
        <f t="shared" si="2"/>
        <v>0</v>
      </c>
      <c r="V45" s="636">
        <f t="shared" si="9"/>
        <v>0</v>
      </c>
      <c r="W45" s="636">
        <f t="shared" si="10"/>
        <v>0</v>
      </c>
      <c r="X45" s="637">
        <f t="shared" si="11"/>
        <v>0</v>
      </c>
      <c r="Y45" s="638">
        <f t="shared" si="12"/>
        <v>0</v>
      </c>
      <c r="Z45" s="639">
        <f t="shared" si="3"/>
        <v>0</v>
      </c>
      <c r="AA45" s="3"/>
      <c r="AB45" s="671"/>
      <c r="AC45" s="673">
        <f t="shared" si="4"/>
        <v>0</v>
      </c>
      <c r="AD45" s="673">
        <f t="shared" si="5"/>
        <v>0</v>
      </c>
      <c r="AE45" s="673">
        <f t="shared" si="6"/>
        <v>0</v>
      </c>
      <c r="AF45" s="673">
        <f t="shared" si="7"/>
        <v>0</v>
      </c>
      <c r="AG45" s="673">
        <f t="shared" si="8"/>
        <v>0</v>
      </c>
      <c r="AH45" s="7"/>
      <c r="AI45" s="7"/>
    </row>
    <row r="46" spans="1:35" s="2" customFormat="1" ht="16.5" customHeight="1" x14ac:dyDescent="0.3">
      <c r="A46" s="27"/>
      <c r="B46" s="987"/>
      <c r="C46" s="982"/>
      <c r="D46" s="154"/>
      <c r="E46" s="981"/>
      <c r="F46" s="982"/>
      <c r="G46" s="585"/>
      <c r="H46" s="155"/>
      <c r="I46" s="522"/>
      <c r="J46" s="524"/>
      <c r="K46" s="515"/>
      <c r="L46" s="515"/>
      <c r="M46" s="515"/>
      <c r="N46" s="519"/>
      <c r="O46" s="518"/>
      <c r="P46" s="582"/>
      <c r="Q46" s="582"/>
      <c r="R46" s="583"/>
      <c r="S46" s="584"/>
      <c r="T46" s="626">
        <f t="shared" si="1"/>
        <v>0</v>
      </c>
      <c r="U46" s="635">
        <f t="shared" si="2"/>
        <v>0</v>
      </c>
      <c r="V46" s="636">
        <f t="shared" si="9"/>
        <v>0</v>
      </c>
      <c r="W46" s="636">
        <f t="shared" si="10"/>
        <v>0</v>
      </c>
      <c r="X46" s="637">
        <f t="shared" si="11"/>
        <v>0</v>
      </c>
      <c r="Y46" s="638">
        <f t="shared" si="12"/>
        <v>0</v>
      </c>
      <c r="Z46" s="639">
        <f t="shared" si="3"/>
        <v>0</v>
      </c>
      <c r="AA46" s="3"/>
      <c r="AB46" s="671"/>
      <c r="AC46" s="673">
        <f t="shared" si="4"/>
        <v>0</v>
      </c>
      <c r="AD46" s="673">
        <f t="shared" si="5"/>
        <v>0</v>
      </c>
      <c r="AE46" s="673">
        <f t="shared" si="6"/>
        <v>0</v>
      </c>
      <c r="AF46" s="673">
        <f t="shared" si="7"/>
        <v>0</v>
      </c>
      <c r="AG46" s="673">
        <f t="shared" si="8"/>
        <v>0</v>
      </c>
      <c r="AH46" s="7"/>
      <c r="AI46" s="7"/>
    </row>
    <row r="47" spans="1:35" s="2" customFormat="1" ht="16.5" customHeight="1" x14ac:dyDescent="0.3">
      <c r="A47" s="27"/>
      <c r="B47" s="987"/>
      <c r="C47" s="982"/>
      <c r="D47" s="154"/>
      <c r="E47" s="981"/>
      <c r="F47" s="982"/>
      <c r="G47" s="585"/>
      <c r="H47" s="155"/>
      <c r="I47" s="522"/>
      <c r="J47" s="524"/>
      <c r="K47" s="515"/>
      <c r="L47" s="515"/>
      <c r="M47" s="515"/>
      <c r="N47" s="519"/>
      <c r="O47" s="518"/>
      <c r="P47" s="582"/>
      <c r="Q47" s="582"/>
      <c r="R47" s="583"/>
      <c r="S47" s="584"/>
      <c r="T47" s="626">
        <f t="shared" si="1"/>
        <v>0</v>
      </c>
      <c r="U47" s="635">
        <f t="shared" si="2"/>
        <v>0</v>
      </c>
      <c r="V47" s="636">
        <f t="shared" si="9"/>
        <v>0</v>
      </c>
      <c r="W47" s="636">
        <f t="shared" si="10"/>
        <v>0</v>
      </c>
      <c r="X47" s="637">
        <f t="shared" si="11"/>
        <v>0</v>
      </c>
      <c r="Y47" s="638">
        <f t="shared" si="12"/>
        <v>0</v>
      </c>
      <c r="Z47" s="639">
        <f t="shared" si="3"/>
        <v>0</v>
      </c>
      <c r="AA47" s="3"/>
      <c r="AB47" s="671"/>
      <c r="AC47" s="673">
        <f t="shared" si="4"/>
        <v>0</v>
      </c>
      <c r="AD47" s="673">
        <f t="shared" si="5"/>
        <v>0</v>
      </c>
      <c r="AE47" s="673">
        <f t="shared" si="6"/>
        <v>0</v>
      </c>
      <c r="AF47" s="673">
        <f t="shared" si="7"/>
        <v>0</v>
      </c>
      <c r="AG47" s="673">
        <f t="shared" si="8"/>
        <v>0</v>
      </c>
      <c r="AH47" s="7"/>
      <c r="AI47" s="7"/>
    </row>
    <row r="48" spans="1:35" s="2" customFormat="1" ht="16.5" customHeight="1" x14ac:dyDescent="0.3">
      <c r="A48" s="27"/>
      <c r="B48" s="987"/>
      <c r="C48" s="982"/>
      <c r="D48" s="154"/>
      <c r="E48" s="981"/>
      <c r="F48" s="982"/>
      <c r="G48" s="585"/>
      <c r="H48" s="155"/>
      <c r="I48" s="522"/>
      <c r="J48" s="524"/>
      <c r="K48" s="515"/>
      <c r="L48" s="515"/>
      <c r="M48" s="515"/>
      <c r="N48" s="519"/>
      <c r="O48" s="518"/>
      <c r="P48" s="582"/>
      <c r="Q48" s="582"/>
      <c r="R48" s="583"/>
      <c r="S48" s="584"/>
      <c r="T48" s="626">
        <f t="shared" si="1"/>
        <v>0</v>
      </c>
      <c r="U48" s="635">
        <f t="shared" si="2"/>
        <v>0</v>
      </c>
      <c r="V48" s="636">
        <f t="shared" si="9"/>
        <v>0</v>
      </c>
      <c r="W48" s="636">
        <f t="shared" si="10"/>
        <v>0</v>
      </c>
      <c r="X48" s="637">
        <f t="shared" si="11"/>
        <v>0</v>
      </c>
      <c r="Y48" s="638">
        <f t="shared" si="12"/>
        <v>0</v>
      </c>
      <c r="Z48" s="639">
        <f t="shared" si="3"/>
        <v>0</v>
      </c>
      <c r="AA48" s="3"/>
      <c r="AB48" s="671"/>
      <c r="AC48" s="673">
        <f t="shared" si="4"/>
        <v>0</v>
      </c>
      <c r="AD48" s="673">
        <f t="shared" si="5"/>
        <v>0</v>
      </c>
      <c r="AE48" s="673">
        <f t="shared" si="6"/>
        <v>0</v>
      </c>
      <c r="AF48" s="673">
        <f t="shared" si="7"/>
        <v>0</v>
      </c>
      <c r="AG48" s="673">
        <f t="shared" si="8"/>
        <v>0</v>
      </c>
      <c r="AH48" s="7"/>
      <c r="AI48" s="7"/>
    </row>
    <row r="49" spans="1:35" s="2" customFormat="1" ht="16.5" customHeight="1" x14ac:dyDescent="0.3">
      <c r="A49" s="27"/>
      <c r="B49" s="987"/>
      <c r="C49" s="982"/>
      <c r="D49" s="154"/>
      <c r="E49" s="981"/>
      <c r="F49" s="982"/>
      <c r="G49" s="585"/>
      <c r="H49" s="155"/>
      <c r="I49" s="522"/>
      <c r="J49" s="524"/>
      <c r="K49" s="515"/>
      <c r="L49" s="515"/>
      <c r="M49" s="515"/>
      <c r="N49" s="519"/>
      <c r="O49" s="518"/>
      <c r="P49" s="582"/>
      <c r="Q49" s="582"/>
      <c r="R49" s="583"/>
      <c r="S49" s="584"/>
      <c r="T49" s="626">
        <f t="shared" si="1"/>
        <v>0</v>
      </c>
      <c r="U49" s="635">
        <f t="shared" si="2"/>
        <v>0</v>
      </c>
      <c r="V49" s="636">
        <f t="shared" si="9"/>
        <v>0</v>
      </c>
      <c r="W49" s="636">
        <f t="shared" si="10"/>
        <v>0</v>
      </c>
      <c r="X49" s="637">
        <f t="shared" si="11"/>
        <v>0</v>
      </c>
      <c r="Y49" s="638">
        <f t="shared" si="12"/>
        <v>0</v>
      </c>
      <c r="Z49" s="639">
        <f t="shared" si="3"/>
        <v>0</v>
      </c>
      <c r="AA49" s="3"/>
      <c r="AB49" s="671"/>
      <c r="AC49" s="673">
        <f t="shared" si="4"/>
        <v>0</v>
      </c>
      <c r="AD49" s="673">
        <f t="shared" si="5"/>
        <v>0</v>
      </c>
      <c r="AE49" s="673">
        <f t="shared" si="6"/>
        <v>0</v>
      </c>
      <c r="AF49" s="673">
        <f t="shared" si="7"/>
        <v>0</v>
      </c>
      <c r="AG49" s="673">
        <f t="shared" si="8"/>
        <v>0</v>
      </c>
      <c r="AH49" s="7"/>
      <c r="AI49" s="7"/>
    </row>
    <row r="50" spans="1:35" s="2" customFormat="1" ht="16.5" customHeight="1" x14ac:dyDescent="0.3">
      <c r="A50" s="27"/>
      <c r="B50" s="987"/>
      <c r="C50" s="982"/>
      <c r="D50" s="154"/>
      <c r="E50" s="981"/>
      <c r="F50" s="982"/>
      <c r="G50" s="585"/>
      <c r="H50" s="155"/>
      <c r="I50" s="522"/>
      <c r="J50" s="524"/>
      <c r="K50" s="515"/>
      <c r="L50" s="515"/>
      <c r="M50" s="515"/>
      <c r="N50" s="519"/>
      <c r="O50" s="518"/>
      <c r="P50" s="582"/>
      <c r="Q50" s="582"/>
      <c r="R50" s="583"/>
      <c r="S50" s="584"/>
      <c r="T50" s="626">
        <f t="shared" si="1"/>
        <v>0</v>
      </c>
      <c r="U50" s="635">
        <f t="shared" si="2"/>
        <v>0</v>
      </c>
      <c r="V50" s="636">
        <f t="shared" si="9"/>
        <v>0</v>
      </c>
      <c r="W50" s="636">
        <f t="shared" si="10"/>
        <v>0</v>
      </c>
      <c r="X50" s="637">
        <f t="shared" si="11"/>
        <v>0</v>
      </c>
      <c r="Y50" s="638">
        <f t="shared" si="12"/>
        <v>0</v>
      </c>
      <c r="Z50" s="639">
        <f t="shared" si="3"/>
        <v>0</v>
      </c>
      <c r="AA50" s="3"/>
      <c r="AB50" s="671"/>
      <c r="AC50" s="673">
        <f t="shared" si="4"/>
        <v>0</v>
      </c>
      <c r="AD50" s="673">
        <f t="shared" si="5"/>
        <v>0</v>
      </c>
      <c r="AE50" s="673">
        <f t="shared" si="6"/>
        <v>0</v>
      </c>
      <c r="AF50" s="673">
        <f t="shared" si="7"/>
        <v>0</v>
      </c>
      <c r="AG50" s="673">
        <f t="shared" si="8"/>
        <v>0</v>
      </c>
      <c r="AH50" s="7"/>
      <c r="AI50" s="7"/>
    </row>
    <row r="51" spans="1:35" s="2" customFormat="1" ht="16.5" customHeight="1" x14ac:dyDescent="0.3">
      <c r="A51" s="27"/>
      <c r="B51" s="987"/>
      <c r="C51" s="982"/>
      <c r="D51" s="154"/>
      <c r="E51" s="981"/>
      <c r="F51" s="982"/>
      <c r="G51" s="585"/>
      <c r="H51" s="155"/>
      <c r="I51" s="522"/>
      <c r="J51" s="524"/>
      <c r="K51" s="515"/>
      <c r="L51" s="515"/>
      <c r="M51" s="515"/>
      <c r="N51" s="519"/>
      <c r="O51" s="518"/>
      <c r="P51" s="582"/>
      <c r="Q51" s="582"/>
      <c r="R51" s="583"/>
      <c r="S51" s="584"/>
      <c r="T51" s="626">
        <f t="shared" si="1"/>
        <v>0</v>
      </c>
      <c r="U51" s="635">
        <f t="shared" si="2"/>
        <v>0</v>
      </c>
      <c r="V51" s="636">
        <f t="shared" si="9"/>
        <v>0</v>
      </c>
      <c r="W51" s="636">
        <f t="shared" si="10"/>
        <v>0</v>
      </c>
      <c r="X51" s="637">
        <f t="shared" si="11"/>
        <v>0</v>
      </c>
      <c r="Y51" s="638">
        <f t="shared" si="12"/>
        <v>0</v>
      </c>
      <c r="Z51" s="639">
        <f t="shared" si="3"/>
        <v>0</v>
      </c>
      <c r="AA51" s="3"/>
      <c r="AB51" s="671"/>
      <c r="AC51" s="673">
        <f t="shared" si="4"/>
        <v>0</v>
      </c>
      <c r="AD51" s="673">
        <f t="shared" si="5"/>
        <v>0</v>
      </c>
      <c r="AE51" s="673">
        <f t="shared" si="6"/>
        <v>0</v>
      </c>
      <c r="AF51" s="673">
        <f t="shared" si="7"/>
        <v>0</v>
      </c>
      <c r="AG51" s="673">
        <f t="shared" si="8"/>
        <v>0</v>
      </c>
      <c r="AH51" s="7"/>
      <c r="AI51" s="7"/>
    </row>
    <row r="52" spans="1:35" s="2" customFormat="1" ht="16.5" customHeight="1" x14ac:dyDescent="0.3">
      <c r="A52" s="27"/>
      <c r="B52" s="987"/>
      <c r="C52" s="982"/>
      <c r="D52" s="154"/>
      <c r="E52" s="981"/>
      <c r="F52" s="982"/>
      <c r="G52" s="585"/>
      <c r="H52" s="155"/>
      <c r="I52" s="522"/>
      <c r="J52" s="524"/>
      <c r="K52" s="515"/>
      <c r="L52" s="515"/>
      <c r="M52" s="515"/>
      <c r="N52" s="519"/>
      <c r="O52" s="518"/>
      <c r="P52" s="582"/>
      <c r="Q52" s="582"/>
      <c r="R52" s="583"/>
      <c r="S52" s="584"/>
      <c r="T52" s="626">
        <f t="shared" si="1"/>
        <v>0</v>
      </c>
      <c r="U52" s="635">
        <f t="shared" si="2"/>
        <v>0</v>
      </c>
      <c r="V52" s="636">
        <f t="shared" si="9"/>
        <v>0</v>
      </c>
      <c r="W52" s="636">
        <f t="shared" si="10"/>
        <v>0</v>
      </c>
      <c r="X52" s="637">
        <f t="shared" si="11"/>
        <v>0</v>
      </c>
      <c r="Y52" s="638">
        <f t="shared" si="12"/>
        <v>0</v>
      </c>
      <c r="Z52" s="639">
        <f t="shared" si="3"/>
        <v>0</v>
      </c>
      <c r="AA52" s="3"/>
      <c r="AB52" s="671"/>
      <c r="AC52" s="673">
        <f t="shared" si="4"/>
        <v>0</v>
      </c>
      <c r="AD52" s="673">
        <f t="shared" si="5"/>
        <v>0</v>
      </c>
      <c r="AE52" s="673">
        <f t="shared" si="6"/>
        <v>0</v>
      </c>
      <c r="AF52" s="673">
        <f t="shared" si="7"/>
        <v>0</v>
      </c>
      <c r="AG52" s="673">
        <f t="shared" si="8"/>
        <v>0</v>
      </c>
      <c r="AH52" s="7"/>
      <c r="AI52" s="7"/>
    </row>
    <row r="53" spans="1:35" s="2" customFormat="1" ht="16.5" customHeight="1" x14ac:dyDescent="0.3">
      <c r="A53" s="27"/>
      <c r="B53" s="987"/>
      <c r="C53" s="982"/>
      <c r="D53" s="154"/>
      <c r="E53" s="981"/>
      <c r="F53" s="982"/>
      <c r="G53" s="585"/>
      <c r="H53" s="155"/>
      <c r="I53" s="522"/>
      <c r="J53" s="524"/>
      <c r="K53" s="515"/>
      <c r="L53" s="515"/>
      <c r="M53" s="515"/>
      <c r="N53" s="519"/>
      <c r="O53" s="518"/>
      <c r="P53" s="582"/>
      <c r="Q53" s="582"/>
      <c r="R53" s="583"/>
      <c r="S53" s="584"/>
      <c r="T53" s="626">
        <f t="shared" si="1"/>
        <v>0</v>
      </c>
      <c r="U53" s="635">
        <f t="shared" si="2"/>
        <v>0</v>
      </c>
      <c r="V53" s="636">
        <f t="shared" si="9"/>
        <v>0</v>
      </c>
      <c r="W53" s="636">
        <f t="shared" si="10"/>
        <v>0</v>
      </c>
      <c r="X53" s="637">
        <f t="shared" si="11"/>
        <v>0</v>
      </c>
      <c r="Y53" s="638">
        <f t="shared" si="12"/>
        <v>0</v>
      </c>
      <c r="Z53" s="639">
        <f t="shared" si="3"/>
        <v>0</v>
      </c>
      <c r="AA53" s="3"/>
      <c r="AB53" s="671"/>
      <c r="AC53" s="673">
        <f t="shared" si="4"/>
        <v>0</v>
      </c>
      <c r="AD53" s="673">
        <f t="shared" si="5"/>
        <v>0</v>
      </c>
      <c r="AE53" s="673">
        <f t="shared" si="6"/>
        <v>0</v>
      </c>
      <c r="AF53" s="673">
        <f t="shared" si="7"/>
        <v>0</v>
      </c>
      <c r="AG53" s="673">
        <f t="shared" si="8"/>
        <v>0</v>
      </c>
      <c r="AH53" s="7"/>
      <c r="AI53" s="7"/>
    </row>
    <row r="54" spans="1:35" s="2" customFormat="1" ht="16.5" customHeight="1" x14ac:dyDescent="0.3">
      <c r="A54" s="27"/>
      <c r="B54" s="987"/>
      <c r="C54" s="982"/>
      <c r="D54" s="154"/>
      <c r="E54" s="981"/>
      <c r="F54" s="982"/>
      <c r="G54" s="585"/>
      <c r="H54" s="155"/>
      <c r="I54" s="522"/>
      <c r="J54" s="524"/>
      <c r="K54" s="515"/>
      <c r="L54" s="515"/>
      <c r="M54" s="515"/>
      <c r="N54" s="519"/>
      <c r="O54" s="581"/>
      <c r="P54" s="582"/>
      <c r="Q54" s="582"/>
      <c r="R54" s="583"/>
      <c r="S54" s="584"/>
      <c r="T54" s="626">
        <f t="shared" si="1"/>
        <v>0</v>
      </c>
      <c r="U54" s="635">
        <f t="shared" si="2"/>
        <v>0</v>
      </c>
      <c r="V54" s="636">
        <f t="shared" si="9"/>
        <v>0</v>
      </c>
      <c r="W54" s="636">
        <f t="shared" si="10"/>
        <v>0</v>
      </c>
      <c r="X54" s="637">
        <f t="shared" si="11"/>
        <v>0</v>
      </c>
      <c r="Y54" s="638">
        <f t="shared" si="12"/>
        <v>0</v>
      </c>
      <c r="Z54" s="639">
        <f t="shared" si="3"/>
        <v>0</v>
      </c>
      <c r="AA54" s="3"/>
      <c r="AB54" s="671"/>
      <c r="AC54" s="673">
        <f t="shared" si="4"/>
        <v>0</v>
      </c>
      <c r="AD54" s="673">
        <f t="shared" si="5"/>
        <v>0</v>
      </c>
      <c r="AE54" s="673">
        <f t="shared" si="6"/>
        <v>0</v>
      </c>
      <c r="AF54" s="673">
        <f t="shared" si="7"/>
        <v>0</v>
      </c>
      <c r="AG54" s="673">
        <f t="shared" si="8"/>
        <v>0</v>
      </c>
      <c r="AH54" s="7"/>
      <c r="AI54" s="7"/>
    </row>
    <row r="55" spans="1:35" s="2" customFormat="1" ht="16.5" customHeight="1" x14ac:dyDescent="0.3">
      <c r="A55" s="27"/>
      <c r="B55" s="988"/>
      <c r="C55" s="989"/>
      <c r="D55" s="150"/>
      <c r="E55" s="989"/>
      <c r="F55" s="989"/>
      <c r="G55" s="150"/>
      <c r="H55" s="5"/>
      <c r="I55" s="499"/>
      <c r="J55" s="524"/>
      <c r="K55" s="515"/>
      <c r="L55" s="515"/>
      <c r="M55" s="515"/>
      <c r="N55" s="519"/>
      <c r="O55" s="518"/>
      <c r="P55" s="513"/>
      <c r="Q55" s="513"/>
      <c r="R55" s="514"/>
      <c r="S55" s="514"/>
      <c r="T55" s="627">
        <f t="shared" ref="T55:T77" si="13">SUM(O55:S55)</f>
        <v>0</v>
      </c>
      <c r="U55" s="640">
        <f t="shared" si="2"/>
        <v>0</v>
      </c>
      <c r="V55" s="641">
        <f t="shared" si="9"/>
        <v>0</v>
      </c>
      <c r="W55" s="641">
        <f t="shared" si="10"/>
        <v>0</v>
      </c>
      <c r="X55" s="642">
        <f t="shared" si="11"/>
        <v>0</v>
      </c>
      <c r="Y55" s="643">
        <f t="shared" si="12"/>
        <v>0</v>
      </c>
      <c r="Z55" s="639">
        <f t="shared" ref="Z55:Z77" si="14">SUM(U55:Y55)</f>
        <v>0</v>
      </c>
      <c r="AA55" s="3"/>
      <c r="AB55" s="671"/>
      <c r="AC55" s="673">
        <f t="shared" si="4"/>
        <v>0</v>
      </c>
      <c r="AD55" s="673">
        <f t="shared" si="5"/>
        <v>0</v>
      </c>
      <c r="AE55" s="673">
        <f t="shared" si="6"/>
        <v>0</v>
      </c>
      <c r="AF55" s="673">
        <f t="shared" si="7"/>
        <v>0</v>
      </c>
      <c r="AG55" s="673">
        <f t="shared" si="8"/>
        <v>0</v>
      </c>
      <c r="AH55" s="7">
        <f>H55</f>
        <v>0</v>
      </c>
      <c r="AI55" s="7">
        <f>I55</f>
        <v>0</v>
      </c>
    </row>
    <row r="56" spans="1:35" s="2" customFormat="1" ht="16.5" customHeight="1" x14ac:dyDescent="0.3">
      <c r="A56" s="27"/>
      <c r="B56" s="988"/>
      <c r="C56" s="989"/>
      <c r="D56" s="150"/>
      <c r="E56" s="989"/>
      <c r="F56" s="989"/>
      <c r="G56" s="150"/>
      <c r="H56" s="5"/>
      <c r="I56" s="499"/>
      <c r="J56" s="524"/>
      <c r="K56" s="516"/>
      <c r="L56" s="516"/>
      <c r="M56" s="516"/>
      <c r="N56" s="520"/>
      <c r="O56" s="518"/>
      <c r="P56" s="513"/>
      <c r="Q56" s="513"/>
      <c r="R56" s="514"/>
      <c r="S56" s="514"/>
      <c r="T56" s="627">
        <f t="shared" si="13"/>
        <v>0</v>
      </c>
      <c r="U56" s="640">
        <f t="shared" si="2"/>
        <v>0</v>
      </c>
      <c r="V56" s="641">
        <f t="shared" si="9"/>
        <v>0</v>
      </c>
      <c r="W56" s="641">
        <f t="shared" si="10"/>
        <v>0</v>
      </c>
      <c r="X56" s="642">
        <f t="shared" si="11"/>
        <v>0</v>
      </c>
      <c r="Y56" s="643">
        <f t="shared" si="12"/>
        <v>0</v>
      </c>
      <c r="Z56" s="639">
        <f t="shared" si="14"/>
        <v>0</v>
      </c>
      <c r="AA56" s="3"/>
      <c r="AB56" s="671"/>
      <c r="AC56" s="673">
        <f t="shared" si="4"/>
        <v>0</v>
      </c>
      <c r="AD56" s="673">
        <f t="shared" si="5"/>
        <v>0</v>
      </c>
      <c r="AE56" s="673">
        <f t="shared" si="6"/>
        <v>0</v>
      </c>
      <c r="AF56" s="673">
        <f t="shared" si="7"/>
        <v>0</v>
      </c>
      <c r="AG56" s="673">
        <f t="shared" si="8"/>
        <v>0</v>
      </c>
      <c r="AH56" s="7">
        <f>H56</f>
        <v>0</v>
      </c>
      <c r="AI56" s="7">
        <f>I56</f>
        <v>0</v>
      </c>
    </row>
    <row r="57" spans="1:35" s="2" customFormat="1" ht="16.5" customHeight="1" x14ac:dyDescent="0.3">
      <c r="A57" s="27"/>
      <c r="B57" s="988"/>
      <c r="C57" s="989"/>
      <c r="D57" s="150"/>
      <c r="E57" s="989"/>
      <c r="F57" s="989"/>
      <c r="G57" s="150"/>
      <c r="H57" s="5"/>
      <c r="I57" s="499"/>
      <c r="J57" s="524"/>
      <c r="K57" s="516"/>
      <c r="L57" s="516"/>
      <c r="M57" s="516"/>
      <c r="N57" s="520"/>
      <c r="O57" s="518"/>
      <c r="P57" s="513"/>
      <c r="Q57" s="513"/>
      <c r="R57" s="514"/>
      <c r="S57" s="514"/>
      <c r="T57" s="627">
        <f t="shared" si="13"/>
        <v>0</v>
      </c>
      <c r="U57" s="640">
        <f t="shared" si="2"/>
        <v>0</v>
      </c>
      <c r="V57" s="641">
        <f t="shared" si="9"/>
        <v>0</v>
      </c>
      <c r="W57" s="641">
        <f t="shared" si="10"/>
        <v>0</v>
      </c>
      <c r="X57" s="642">
        <f t="shared" si="11"/>
        <v>0</v>
      </c>
      <c r="Y57" s="643">
        <f t="shared" si="12"/>
        <v>0</v>
      </c>
      <c r="Z57" s="639">
        <f t="shared" si="14"/>
        <v>0</v>
      </c>
      <c r="AA57" s="3"/>
      <c r="AB57" s="671"/>
      <c r="AC57" s="673">
        <f t="shared" si="4"/>
        <v>0</v>
      </c>
      <c r="AD57" s="673">
        <f t="shared" si="5"/>
        <v>0</v>
      </c>
      <c r="AE57" s="673">
        <f t="shared" si="6"/>
        <v>0</v>
      </c>
      <c r="AF57" s="673">
        <f t="shared" si="7"/>
        <v>0</v>
      </c>
      <c r="AG57" s="673">
        <f t="shared" si="8"/>
        <v>0</v>
      </c>
      <c r="AH57" s="7"/>
      <c r="AI57" s="7"/>
    </row>
    <row r="58" spans="1:35" s="2" customFormat="1" ht="16.5" customHeight="1" x14ac:dyDescent="0.3">
      <c r="A58" s="27"/>
      <c r="B58" s="988"/>
      <c r="C58" s="989"/>
      <c r="D58" s="150"/>
      <c r="E58" s="989"/>
      <c r="F58" s="989"/>
      <c r="G58" s="150"/>
      <c r="H58" s="5"/>
      <c r="I58" s="499"/>
      <c r="J58" s="524"/>
      <c r="K58" s="516"/>
      <c r="L58" s="516"/>
      <c r="M58" s="516"/>
      <c r="N58" s="520"/>
      <c r="O58" s="518"/>
      <c r="P58" s="513"/>
      <c r="Q58" s="513"/>
      <c r="R58" s="514"/>
      <c r="S58" s="514"/>
      <c r="T58" s="627">
        <f t="shared" si="13"/>
        <v>0</v>
      </c>
      <c r="U58" s="640">
        <f t="shared" si="2"/>
        <v>0</v>
      </c>
      <c r="V58" s="641">
        <f t="shared" si="9"/>
        <v>0</v>
      </c>
      <c r="W58" s="641">
        <f t="shared" si="10"/>
        <v>0</v>
      </c>
      <c r="X58" s="642">
        <f t="shared" si="11"/>
        <v>0</v>
      </c>
      <c r="Y58" s="643">
        <f t="shared" si="12"/>
        <v>0</v>
      </c>
      <c r="Z58" s="639">
        <f t="shared" si="14"/>
        <v>0</v>
      </c>
      <c r="AA58" s="3"/>
      <c r="AB58" s="671"/>
      <c r="AC58" s="673">
        <f t="shared" si="4"/>
        <v>0</v>
      </c>
      <c r="AD58" s="673">
        <f t="shared" si="5"/>
        <v>0</v>
      </c>
      <c r="AE58" s="673">
        <f t="shared" si="6"/>
        <v>0</v>
      </c>
      <c r="AF58" s="673">
        <f t="shared" si="7"/>
        <v>0</v>
      </c>
      <c r="AG58" s="673">
        <f t="shared" si="8"/>
        <v>0</v>
      </c>
      <c r="AH58" s="7"/>
      <c r="AI58" s="7"/>
    </row>
    <row r="59" spans="1:35" s="2" customFormat="1" ht="16.5" customHeight="1" x14ac:dyDescent="0.3">
      <c r="A59" s="27"/>
      <c r="B59" s="988"/>
      <c r="C59" s="989"/>
      <c r="D59" s="150"/>
      <c r="E59" s="989"/>
      <c r="F59" s="989"/>
      <c r="G59" s="150"/>
      <c r="H59" s="5"/>
      <c r="I59" s="499"/>
      <c r="J59" s="524"/>
      <c r="K59" s="516"/>
      <c r="L59" s="516"/>
      <c r="M59" s="516"/>
      <c r="N59" s="520"/>
      <c r="O59" s="518"/>
      <c r="P59" s="513"/>
      <c r="Q59" s="513"/>
      <c r="R59" s="514"/>
      <c r="S59" s="514"/>
      <c r="T59" s="627">
        <f t="shared" si="13"/>
        <v>0</v>
      </c>
      <c r="U59" s="640">
        <f t="shared" si="2"/>
        <v>0</v>
      </c>
      <c r="V59" s="641">
        <f t="shared" si="9"/>
        <v>0</v>
      </c>
      <c r="W59" s="641">
        <f t="shared" si="10"/>
        <v>0</v>
      </c>
      <c r="X59" s="642">
        <f t="shared" si="11"/>
        <v>0</v>
      </c>
      <c r="Y59" s="643">
        <f t="shared" si="12"/>
        <v>0</v>
      </c>
      <c r="Z59" s="639">
        <f t="shared" si="14"/>
        <v>0</v>
      </c>
      <c r="AA59" s="3"/>
      <c r="AB59" s="671"/>
      <c r="AC59" s="673">
        <f t="shared" si="4"/>
        <v>0</v>
      </c>
      <c r="AD59" s="673">
        <f t="shared" si="5"/>
        <v>0</v>
      </c>
      <c r="AE59" s="673">
        <f t="shared" si="6"/>
        <v>0</v>
      </c>
      <c r="AF59" s="673">
        <f t="shared" si="7"/>
        <v>0</v>
      </c>
      <c r="AG59" s="673">
        <f t="shared" si="8"/>
        <v>0</v>
      </c>
      <c r="AH59" s="7"/>
      <c r="AI59" s="7"/>
    </row>
    <row r="60" spans="1:35" s="2" customFormat="1" ht="16.5" customHeight="1" x14ac:dyDescent="0.3">
      <c r="A60" s="27"/>
      <c r="B60" s="988"/>
      <c r="C60" s="989"/>
      <c r="D60" s="150"/>
      <c r="E60" s="989"/>
      <c r="F60" s="989"/>
      <c r="G60" s="150"/>
      <c r="H60" s="5"/>
      <c r="I60" s="499"/>
      <c r="J60" s="524"/>
      <c r="K60" s="516"/>
      <c r="L60" s="516"/>
      <c r="M60" s="516"/>
      <c r="N60" s="520"/>
      <c r="O60" s="518"/>
      <c r="P60" s="513"/>
      <c r="Q60" s="513"/>
      <c r="R60" s="514"/>
      <c r="S60" s="514"/>
      <c r="T60" s="627">
        <f t="shared" si="13"/>
        <v>0</v>
      </c>
      <c r="U60" s="640">
        <f t="shared" si="2"/>
        <v>0</v>
      </c>
      <c r="V60" s="641">
        <f t="shared" si="9"/>
        <v>0</v>
      </c>
      <c r="W60" s="641">
        <f t="shared" si="10"/>
        <v>0</v>
      </c>
      <c r="X60" s="642">
        <f t="shared" si="11"/>
        <v>0</v>
      </c>
      <c r="Y60" s="643">
        <f t="shared" si="12"/>
        <v>0</v>
      </c>
      <c r="Z60" s="639">
        <f t="shared" si="14"/>
        <v>0</v>
      </c>
      <c r="AA60" s="3"/>
      <c r="AB60" s="671"/>
      <c r="AC60" s="673">
        <f t="shared" si="4"/>
        <v>0</v>
      </c>
      <c r="AD60" s="673">
        <f t="shared" si="5"/>
        <v>0</v>
      </c>
      <c r="AE60" s="673">
        <f t="shared" si="6"/>
        <v>0</v>
      </c>
      <c r="AF60" s="673">
        <f t="shared" si="7"/>
        <v>0</v>
      </c>
      <c r="AG60" s="673">
        <f t="shared" si="8"/>
        <v>0</v>
      </c>
      <c r="AH60" s="7"/>
      <c r="AI60" s="7"/>
    </row>
    <row r="61" spans="1:35" s="2" customFormat="1" ht="16.5" customHeight="1" x14ac:dyDescent="0.3">
      <c r="A61" s="27"/>
      <c r="B61" s="988"/>
      <c r="C61" s="989"/>
      <c r="D61" s="150"/>
      <c r="E61" s="989"/>
      <c r="F61" s="989"/>
      <c r="G61" s="150"/>
      <c r="H61" s="5"/>
      <c r="I61" s="499"/>
      <c r="J61" s="524"/>
      <c r="K61" s="516"/>
      <c r="L61" s="516"/>
      <c r="M61" s="516"/>
      <c r="N61" s="520"/>
      <c r="O61" s="518"/>
      <c r="P61" s="513"/>
      <c r="Q61" s="513"/>
      <c r="R61" s="514"/>
      <c r="S61" s="514"/>
      <c r="T61" s="627">
        <f t="shared" si="13"/>
        <v>0</v>
      </c>
      <c r="U61" s="640">
        <f t="shared" si="2"/>
        <v>0</v>
      </c>
      <c r="V61" s="641">
        <f t="shared" si="9"/>
        <v>0</v>
      </c>
      <c r="W61" s="641">
        <f t="shared" si="10"/>
        <v>0</v>
      </c>
      <c r="X61" s="642">
        <f t="shared" si="11"/>
        <v>0</v>
      </c>
      <c r="Y61" s="643">
        <f t="shared" si="12"/>
        <v>0</v>
      </c>
      <c r="Z61" s="639">
        <f t="shared" si="14"/>
        <v>0</v>
      </c>
      <c r="AA61" s="3"/>
      <c r="AB61" s="671"/>
      <c r="AC61" s="673">
        <f t="shared" si="4"/>
        <v>0</v>
      </c>
      <c r="AD61" s="673">
        <f t="shared" si="5"/>
        <v>0</v>
      </c>
      <c r="AE61" s="673">
        <f t="shared" si="6"/>
        <v>0</v>
      </c>
      <c r="AF61" s="673">
        <f t="shared" si="7"/>
        <v>0</v>
      </c>
      <c r="AG61" s="673">
        <f t="shared" si="8"/>
        <v>0</v>
      </c>
      <c r="AH61" s="7"/>
      <c r="AI61" s="7"/>
    </row>
    <row r="62" spans="1:35" s="2" customFormat="1" ht="16.5" customHeight="1" x14ac:dyDescent="0.3">
      <c r="A62" s="27"/>
      <c r="B62" s="988"/>
      <c r="C62" s="989"/>
      <c r="D62" s="150"/>
      <c r="E62" s="989"/>
      <c r="F62" s="989"/>
      <c r="G62" s="150"/>
      <c r="H62" s="5"/>
      <c r="I62" s="499"/>
      <c r="J62" s="524"/>
      <c r="K62" s="516"/>
      <c r="L62" s="516"/>
      <c r="M62" s="516"/>
      <c r="N62" s="520"/>
      <c r="O62" s="518"/>
      <c r="P62" s="513"/>
      <c r="Q62" s="513"/>
      <c r="R62" s="514"/>
      <c r="S62" s="514"/>
      <c r="T62" s="627">
        <f t="shared" si="13"/>
        <v>0</v>
      </c>
      <c r="U62" s="640">
        <f t="shared" si="2"/>
        <v>0</v>
      </c>
      <c r="V62" s="641">
        <f t="shared" si="9"/>
        <v>0</v>
      </c>
      <c r="W62" s="641">
        <f t="shared" si="10"/>
        <v>0</v>
      </c>
      <c r="X62" s="642">
        <f t="shared" si="11"/>
        <v>0</v>
      </c>
      <c r="Y62" s="643">
        <f t="shared" si="12"/>
        <v>0</v>
      </c>
      <c r="Z62" s="639">
        <f t="shared" si="14"/>
        <v>0</v>
      </c>
      <c r="AA62" s="3"/>
      <c r="AB62" s="671"/>
      <c r="AC62" s="673">
        <f t="shared" si="4"/>
        <v>0</v>
      </c>
      <c r="AD62" s="673">
        <f t="shared" si="5"/>
        <v>0</v>
      </c>
      <c r="AE62" s="673">
        <f t="shared" si="6"/>
        <v>0</v>
      </c>
      <c r="AF62" s="673">
        <f t="shared" si="7"/>
        <v>0</v>
      </c>
      <c r="AG62" s="673">
        <f t="shared" si="8"/>
        <v>0</v>
      </c>
      <c r="AH62" s="7"/>
      <c r="AI62" s="7"/>
    </row>
    <row r="63" spans="1:35" s="2" customFormat="1" ht="16.5" customHeight="1" x14ac:dyDescent="0.3">
      <c r="A63" s="27"/>
      <c r="B63" s="988"/>
      <c r="C63" s="989"/>
      <c r="D63" s="150"/>
      <c r="E63" s="989"/>
      <c r="F63" s="989"/>
      <c r="G63" s="150"/>
      <c r="H63" s="5"/>
      <c r="I63" s="499"/>
      <c r="J63" s="524"/>
      <c r="K63" s="516"/>
      <c r="L63" s="516"/>
      <c r="M63" s="516"/>
      <c r="N63" s="520"/>
      <c r="O63" s="518"/>
      <c r="P63" s="513"/>
      <c r="Q63" s="513"/>
      <c r="R63" s="514"/>
      <c r="S63" s="514"/>
      <c r="T63" s="627">
        <f t="shared" si="13"/>
        <v>0</v>
      </c>
      <c r="U63" s="640">
        <f t="shared" si="2"/>
        <v>0</v>
      </c>
      <c r="V63" s="641">
        <f t="shared" si="9"/>
        <v>0</v>
      </c>
      <c r="W63" s="641">
        <f t="shared" si="10"/>
        <v>0</v>
      </c>
      <c r="X63" s="642">
        <f t="shared" si="11"/>
        <v>0</v>
      </c>
      <c r="Y63" s="643">
        <f t="shared" si="12"/>
        <v>0</v>
      </c>
      <c r="Z63" s="639">
        <f t="shared" si="14"/>
        <v>0</v>
      </c>
      <c r="AA63" s="3"/>
      <c r="AB63" s="671"/>
      <c r="AC63" s="673">
        <f t="shared" si="4"/>
        <v>0</v>
      </c>
      <c r="AD63" s="673">
        <f t="shared" si="5"/>
        <v>0</v>
      </c>
      <c r="AE63" s="673">
        <f t="shared" si="6"/>
        <v>0</v>
      </c>
      <c r="AF63" s="673">
        <f t="shared" si="7"/>
        <v>0</v>
      </c>
      <c r="AG63" s="673">
        <f t="shared" si="8"/>
        <v>0</v>
      </c>
      <c r="AH63" s="7"/>
      <c r="AI63" s="7"/>
    </row>
    <row r="64" spans="1:35" s="2" customFormat="1" ht="16.5" customHeight="1" x14ac:dyDescent="0.3">
      <c r="A64" s="27"/>
      <c r="B64" s="988"/>
      <c r="C64" s="989"/>
      <c r="D64" s="150"/>
      <c r="E64" s="989"/>
      <c r="F64" s="989"/>
      <c r="G64" s="150"/>
      <c r="H64" s="5"/>
      <c r="I64" s="499"/>
      <c r="J64" s="524"/>
      <c r="K64" s="516"/>
      <c r="L64" s="516"/>
      <c r="M64" s="516"/>
      <c r="N64" s="520"/>
      <c r="O64" s="518"/>
      <c r="P64" s="513"/>
      <c r="Q64" s="513"/>
      <c r="R64" s="514"/>
      <c r="S64" s="514"/>
      <c r="T64" s="627">
        <f t="shared" si="13"/>
        <v>0</v>
      </c>
      <c r="U64" s="640">
        <f t="shared" si="2"/>
        <v>0</v>
      </c>
      <c r="V64" s="641">
        <f t="shared" si="9"/>
        <v>0</v>
      </c>
      <c r="W64" s="641">
        <f t="shared" si="10"/>
        <v>0</v>
      </c>
      <c r="X64" s="642">
        <f t="shared" si="11"/>
        <v>0</v>
      </c>
      <c r="Y64" s="643">
        <f t="shared" si="12"/>
        <v>0</v>
      </c>
      <c r="Z64" s="639">
        <f t="shared" si="14"/>
        <v>0</v>
      </c>
      <c r="AA64" s="3"/>
      <c r="AB64" s="671"/>
      <c r="AC64" s="673">
        <f t="shared" si="4"/>
        <v>0</v>
      </c>
      <c r="AD64" s="673">
        <f t="shared" si="5"/>
        <v>0</v>
      </c>
      <c r="AE64" s="673">
        <f t="shared" si="6"/>
        <v>0</v>
      </c>
      <c r="AF64" s="673">
        <f t="shared" si="7"/>
        <v>0</v>
      </c>
      <c r="AG64" s="673">
        <f t="shared" si="8"/>
        <v>0</v>
      </c>
      <c r="AH64" s="7"/>
      <c r="AI64" s="7"/>
    </row>
    <row r="65" spans="1:35" s="2" customFormat="1" ht="16.5" customHeight="1" x14ac:dyDescent="0.3">
      <c r="A65" s="27"/>
      <c r="B65" s="988"/>
      <c r="C65" s="989"/>
      <c r="D65" s="150"/>
      <c r="E65" s="989"/>
      <c r="F65" s="989"/>
      <c r="G65" s="150"/>
      <c r="H65" s="5"/>
      <c r="I65" s="499"/>
      <c r="J65" s="524"/>
      <c r="K65" s="516"/>
      <c r="L65" s="516"/>
      <c r="M65" s="516"/>
      <c r="N65" s="520"/>
      <c r="O65" s="518"/>
      <c r="P65" s="513"/>
      <c r="Q65" s="513"/>
      <c r="R65" s="514"/>
      <c r="S65" s="514"/>
      <c r="T65" s="627">
        <f t="shared" si="13"/>
        <v>0</v>
      </c>
      <c r="U65" s="640">
        <f t="shared" si="2"/>
        <v>0</v>
      </c>
      <c r="V65" s="641">
        <f t="shared" si="9"/>
        <v>0</v>
      </c>
      <c r="W65" s="641">
        <f t="shared" si="10"/>
        <v>0</v>
      </c>
      <c r="X65" s="642">
        <f t="shared" si="11"/>
        <v>0</v>
      </c>
      <c r="Y65" s="643">
        <f t="shared" si="12"/>
        <v>0</v>
      </c>
      <c r="Z65" s="639">
        <f t="shared" si="14"/>
        <v>0</v>
      </c>
      <c r="AA65" s="3"/>
      <c r="AB65" s="671"/>
      <c r="AC65" s="673">
        <f t="shared" si="4"/>
        <v>0</v>
      </c>
      <c r="AD65" s="673">
        <f t="shared" si="5"/>
        <v>0</v>
      </c>
      <c r="AE65" s="673">
        <f t="shared" si="6"/>
        <v>0</v>
      </c>
      <c r="AF65" s="673">
        <f t="shared" si="7"/>
        <v>0</v>
      </c>
      <c r="AG65" s="673">
        <f t="shared" si="8"/>
        <v>0</v>
      </c>
      <c r="AH65" s="7"/>
      <c r="AI65" s="7"/>
    </row>
    <row r="66" spans="1:35" s="2" customFormat="1" ht="16.5" customHeight="1" x14ac:dyDescent="0.3">
      <c r="A66" s="27"/>
      <c r="B66" s="988"/>
      <c r="C66" s="989"/>
      <c r="D66" s="150"/>
      <c r="E66" s="989"/>
      <c r="F66" s="989"/>
      <c r="G66" s="150"/>
      <c r="H66" s="5"/>
      <c r="I66" s="499"/>
      <c r="J66" s="524"/>
      <c r="K66" s="516"/>
      <c r="L66" s="516"/>
      <c r="M66" s="516"/>
      <c r="N66" s="520"/>
      <c r="O66" s="518"/>
      <c r="P66" s="513"/>
      <c r="Q66" s="513"/>
      <c r="R66" s="514"/>
      <c r="S66" s="514"/>
      <c r="T66" s="627">
        <f t="shared" si="13"/>
        <v>0</v>
      </c>
      <c r="U66" s="640">
        <f t="shared" si="2"/>
        <v>0</v>
      </c>
      <c r="V66" s="641">
        <f t="shared" si="9"/>
        <v>0</v>
      </c>
      <c r="W66" s="641">
        <f t="shared" si="10"/>
        <v>0</v>
      </c>
      <c r="X66" s="642">
        <f t="shared" si="11"/>
        <v>0</v>
      </c>
      <c r="Y66" s="643">
        <f t="shared" si="12"/>
        <v>0</v>
      </c>
      <c r="Z66" s="639">
        <f t="shared" si="14"/>
        <v>0</v>
      </c>
      <c r="AA66" s="3"/>
      <c r="AB66" s="671"/>
      <c r="AC66" s="673">
        <f t="shared" si="4"/>
        <v>0</v>
      </c>
      <c r="AD66" s="673">
        <f t="shared" si="5"/>
        <v>0</v>
      </c>
      <c r="AE66" s="673">
        <f t="shared" si="6"/>
        <v>0</v>
      </c>
      <c r="AF66" s="673">
        <f t="shared" si="7"/>
        <v>0</v>
      </c>
      <c r="AG66" s="673">
        <f t="shared" si="8"/>
        <v>0</v>
      </c>
      <c r="AH66" s="7">
        <f t="shared" ref="AH66:AH77" si="15">H66</f>
        <v>0</v>
      </c>
      <c r="AI66" s="7">
        <f t="shared" ref="AI66:AI77" si="16">I66</f>
        <v>0</v>
      </c>
    </row>
    <row r="67" spans="1:35" s="2" customFormat="1" ht="16.5" customHeight="1" x14ac:dyDescent="0.3">
      <c r="A67" s="27"/>
      <c r="B67" s="988"/>
      <c r="C67" s="989"/>
      <c r="D67" s="150"/>
      <c r="E67" s="989"/>
      <c r="F67" s="989"/>
      <c r="G67" s="150"/>
      <c r="H67" s="5"/>
      <c r="I67" s="499"/>
      <c r="J67" s="524"/>
      <c r="K67" s="516"/>
      <c r="L67" s="516"/>
      <c r="M67" s="516"/>
      <c r="N67" s="520"/>
      <c r="O67" s="518"/>
      <c r="P67" s="513"/>
      <c r="Q67" s="513"/>
      <c r="R67" s="514"/>
      <c r="S67" s="514"/>
      <c r="T67" s="627">
        <f t="shared" si="13"/>
        <v>0</v>
      </c>
      <c r="U67" s="640">
        <f t="shared" si="2"/>
        <v>0</v>
      </c>
      <c r="V67" s="641">
        <f t="shared" si="9"/>
        <v>0</v>
      </c>
      <c r="W67" s="641">
        <f t="shared" si="10"/>
        <v>0</v>
      </c>
      <c r="X67" s="642">
        <f t="shared" si="11"/>
        <v>0</v>
      </c>
      <c r="Y67" s="643">
        <f t="shared" si="12"/>
        <v>0</v>
      </c>
      <c r="Z67" s="639">
        <f t="shared" si="14"/>
        <v>0</v>
      </c>
      <c r="AA67" s="3"/>
      <c r="AB67" s="671"/>
      <c r="AC67" s="673">
        <f t="shared" si="4"/>
        <v>0</v>
      </c>
      <c r="AD67" s="673">
        <f t="shared" si="5"/>
        <v>0</v>
      </c>
      <c r="AE67" s="673">
        <f t="shared" si="6"/>
        <v>0</v>
      </c>
      <c r="AF67" s="673">
        <f t="shared" si="7"/>
        <v>0</v>
      </c>
      <c r="AG67" s="673">
        <f t="shared" si="8"/>
        <v>0</v>
      </c>
      <c r="AH67" s="7">
        <f t="shared" si="15"/>
        <v>0</v>
      </c>
      <c r="AI67" s="7">
        <f t="shared" si="16"/>
        <v>0</v>
      </c>
    </row>
    <row r="68" spans="1:35" s="2" customFormat="1" ht="16.5" customHeight="1" x14ac:dyDescent="0.3">
      <c r="A68" s="27"/>
      <c r="B68" s="988"/>
      <c r="C68" s="989"/>
      <c r="D68" s="150"/>
      <c r="E68" s="989"/>
      <c r="F68" s="989"/>
      <c r="G68" s="150"/>
      <c r="H68" s="5"/>
      <c r="I68" s="499"/>
      <c r="J68" s="524"/>
      <c r="K68" s="516"/>
      <c r="L68" s="516"/>
      <c r="M68" s="516"/>
      <c r="N68" s="520"/>
      <c r="O68" s="518"/>
      <c r="P68" s="513"/>
      <c r="Q68" s="513"/>
      <c r="R68" s="514"/>
      <c r="S68" s="514"/>
      <c r="T68" s="627">
        <f t="shared" si="13"/>
        <v>0</v>
      </c>
      <c r="U68" s="640">
        <f t="shared" si="2"/>
        <v>0</v>
      </c>
      <c r="V68" s="641">
        <f t="shared" si="9"/>
        <v>0</v>
      </c>
      <c r="W68" s="641">
        <f t="shared" si="10"/>
        <v>0</v>
      </c>
      <c r="X68" s="642">
        <f t="shared" si="11"/>
        <v>0</v>
      </c>
      <c r="Y68" s="643">
        <f t="shared" si="12"/>
        <v>0</v>
      </c>
      <c r="Z68" s="639">
        <f t="shared" si="14"/>
        <v>0</v>
      </c>
      <c r="AA68" s="3"/>
      <c r="AB68" s="671"/>
      <c r="AC68" s="673">
        <f t="shared" si="4"/>
        <v>0</v>
      </c>
      <c r="AD68" s="673">
        <f t="shared" si="5"/>
        <v>0</v>
      </c>
      <c r="AE68" s="673">
        <f t="shared" si="6"/>
        <v>0</v>
      </c>
      <c r="AF68" s="673">
        <f t="shared" si="7"/>
        <v>0</v>
      </c>
      <c r="AG68" s="673">
        <f t="shared" si="8"/>
        <v>0</v>
      </c>
      <c r="AH68" s="7">
        <f t="shared" si="15"/>
        <v>0</v>
      </c>
      <c r="AI68" s="7">
        <f t="shared" si="16"/>
        <v>0</v>
      </c>
    </row>
    <row r="69" spans="1:35" s="2" customFormat="1" ht="16.5" customHeight="1" x14ac:dyDescent="0.3">
      <c r="A69" s="27"/>
      <c r="B69" s="988"/>
      <c r="C69" s="989"/>
      <c r="D69" s="150"/>
      <c r="E69" s="989"/>
      <c r="F69" s="989"/>
      <c r="G69" s="150"/>
      <c r="H69" s="5"/>
      <c r="I69" s="499"/>
      <c r="J69" s="524"/>
      <c r="K69" s="516"/>
      <c r="L69" s="516"/>
      <c r="M69" s="516"/>
      <c r="N69" s="520"/>
      <c r="O69" s="518"/>
      <c r="P69" s="513"/>
      <c r="Q69" s="513"/>
      <c r="R69" s="514"/>
      <c r="S69" s="514"/>
      <c r="T69" s="627">
        <f t="shared" si="13"/>
        <v>0</v>
      </c>
      <c r="U69" s="640">
        <f t="shared" si="2"/>
        <v>0</v>
      </c>
      <c r="V69" s="641">
        <f t="shared" si="9"/>
        <v>0</v>
      </c>
      <c r="W69" s="641">
        <f t="shared" si="10"/>
        <v>0</v>
      </c>
      <c r="X69" s="642">
        <f t="shared" si="11"/>
        <v>0</v>
      </c>
      <c r="Y69" s="643">
        <f t="shared" si="12"/>
        <v>0</v>
      </c>
      <c r="Z69" s="639">
        <f t="shared" si="14"/>
        <v>0</v>
      </c>
      <c r="AA69" s="3"/>
      <c r="AB69" s="671"/>
      <c r="AC69" s="673">
        <f t="shared" si="4"/>
        <v>0</v>
      </c>
      <c r="AD69" s="673">
        <f t="shared" si="5"/>
        <v>0</v>
      </c>
      <c r="AE69" s="673">
        <f t="shared" si="6"/>
        <v>0</v>
      </c>
      <c r="AF69" s="673">
        <f t="shared" si="7"/>
        <v>0</v>
      </c>
      <c r="AG69" s="673">
        <f t="shared" si="8"/>
        <v>0</v>
      </c>
      <c r="AH69" s="7">
        <f t="shared" si="15"/>
        <v>0</v>
      </c>
      <c r="AI69" s="7">
        <f t="shared" si="16"/>
        <v>0</v>
      </c>
    </row>
    <row r="70" spans="1:35" s="2" customFormat="1" ht="16.5" customHeight="1" x14ac:dyDescent="0.3">
      <c r="A70" s="27"/>
      <c r="B70" s="988"/>
      <c r="C70" s="989"/>
      <c r="D70" s="150"/>
      <c r="E70" s="989"/>
      <c r="F70" s="989"/>
      <c r="G70" s="150"/>
      <c r="H70" s="5"/>
      <c r="I70" s="499"/>
      <c r="J70" s="524"/>
      <c r="K70" s="516"/>
      <c r="L70" s="516"/>
      <c r="M70" s="516"/>
      <c r="N70" s="520"/>
      <c r="O70" s="518"/>
      <c r="P70" s="513"/>
      <c r="Q70" s="513"/>
      <c r="R70" s="514"/>
      <c r="S70" s="514"/>
      <c r="T70" s="627">
        <f t="shared" si="13"/>
        <v>0</v>
      </c>
      <c r="U70" s="640">
        <f t="shared" ref="U70:U77" si="17">ROUND(J70*O70,2)</f>
        <v>0</v>
      </c>
      <c r="V70" s="641">
        <f t="shared" si="9"/>
        <v>0</v>
      </c>
      <c r="W70" s="641">
        <f t="shared" si="10"/>
        <v>0</v>
      </c>
      <c r="X70" s="642">
        <f t="shared" si="11"/>
        <v>0</v>
      </c>
      <c r="Y70" s="643">
        <f t="shared" si="12"/>
        <v>0</v>
      </c>
      <c r="Z70" s="639">
        <f t="shared" si="14"/>
        <v>0</v>
      </c>
      <c r="AA70" s="3"/>
      <c r="AB70" s="671"/>
      <c r="AC70" s="673">
        <f t="shared" ref="AC70:AC77" si="18">IF(H70="SÍ",IF(I70="SÍ",U70,0),0)</f>
        <v>0</v>
      </c>
      <c r="AD70" s="673">
        <f t="shared" ref="AD70:AD77" si="19">IF(H70="SÍ",IF(I70="SÍ",V70,0),0)</f>
        <v>0</v>
      </c>
      <c r="AE70" s="673">
        <f t="shared" ref="AE70:AE77" si="20">IF(H70="SÍ",IF(I70="SÍ",W70,0),0)</f>
        <v>0</v>
      </c>
      <c r="AF70" s="673">
        <f t="shared" ref="AF70:AF77" si="21">IF(H70="SÍ",IF(I70="SÍ",X70,0),0)</f>
        <v>0</v>
      </c>
      <c r="AG70" s="673">
        <f t="shared" ref="AG70:AG77" si="22">IF(H70="SÍ",IF(I70="SÍ",Y70,0),0)</f>
        <v>0</v>
      </c>
      <c r="AH70" s="7">
        <f t="shared" si="15"/>
        <v>0</v>
      </c>
      <c r="AI70" s="7">
        <f t="shared" si="16"/>
        <v>0</v>
      </c>
    </row>
    <row r="71" spans="1:35" s="2" customFormat="1" ht="16.5" customHeight="1" x14ac:dyDescent="0.3">
      <c r="A71" s="27"/>
      <c r="B71" s="988"/>
      <c r="C71" s="989"/>
      <c r="D71" s="150"/>
      <c r="E71" s="989"/>
      <c r="F71" s="989"/>
      <c r="G71" s="150"/>
      <c r="H71" s="5"/>
      <c r="I71" s="499"/>
      <c r="J71" s="524"/>
      <c r="K71" s="516"/>
      <c r="L71" s="516"/>
      <c r="M71" s="516"/>
      <c r="N71" s="520"/>
      <c r="O71" s="518"/>
      <c r="P71" s="513"/>
      <c r="Q71" s="513"/>
      <c r="R71" s="514"/>
      <c r="S71" s="514"/>
      <c r="T71" s="627">
        <f t="shared" si="13"/>
        <v>0</v>
      </c>
      <c r="U71" s="640">
        <f t="shared" si="17"/>
        <v>0</v>
      </c>
      <c r="V71" s="641">
        <f t="shared" si="9"/>
        <v>0</v>
      </c>
      <c r="W71" s="641">
        <f t="shared" si="10"/>
        <v>0</v>
      </c>
      <c r="X71" s="642">
        <f t="shared" si="11"/>
        <v>0</v>
      </c>
      <c r="Y71" s="643">
        <f t="shared" si="12"/>
        <v>0</v>
      </c>
      <c r="Z71" s="639">
        <f t="shared" si="14"/>
        <v>0</v>
      </c>
      <c r="AA71" s="3"/>
      <c r="AB71" s="671"/>
      <c r="AC71" s="673">
        <f t="shared" si="18"/>
        <v>0</v>
      </c>
      <c r="AD71" s="673">
        <f t="shared" si="19"/>
        <v>0</v>
      </c>
      <c r="AE71" s="673">
        <f t="shared" si="20"/>
        <v>0</v>
      </c>
      <c r="AF71" s="673">
        <f t="shared" si="21"/>
        <v>0</v>
      </c>
      <c r="AG71" s="673">
        <f t="shared" si="22"/>
        <v>0</v>
      </c>
      <c r="AH71" s="7">
        <f t="shared" si="15"/>
        <v>0</v>
      </c>
      <c r="AI71" s="7">
        <f t="shared" si="16"/>
        <v>0</v>
      </c>
    </row>
    <row r="72" spans="1:35" s="2" customFormat="1" ht="16.5" customHeight="1" x14ac:dyDescent="0.3">
      <c r="A72" s="27"/>
      <c r="B72" s="988"/>
      <c r="C72" s="989"/>
      <c r="D72" s="150"/>
      <c r="E72" s="989"/>
      <c r="F72" s="989"/>
      <c r="G72" s="150"/>
      <c r="H72" s="5"/>
      <c r="I72" s="499"/>
      <c r="J72" s="524"/>
      <c r="K72" s="516"/>
      <c r="L72" s="516"/>
      <c r="M72" s="516"/>
      <c r="N72" s="520"/>
      <c r="O72" s="518"/>
      <c r="P72" s="513"/>
      <c r="Q72" s="513"/>
      <c r="R72" s="514"/>
      <c r="S72" s="514"/>
      <c r="T72" s="627">
        <f t="shared" si="13"/>
        <v>0</v>
      </c>
      <c r="U72" s="640">
        <f t="shared" si="17"/>
        <v>0</v>
      </c>
      <c r="V72" s="641">
        <f t="shared" si="9"/>
        <v>0</v>
      </c>
      <c r="W72" s="641">
        <f t="shared" si="10"/>
        <v>0</v>
      </c>
      <c r="X72" s="642">
        <f t="shared" si="11"/>
        <v>0</v>
      </c>
      <c r="Y72" s="643">
        <f t="shared" si="12"/>
        <v>0</v>
      </c>
      <c r="Z72" s="639">
        <f t="shared" si="14"/>
        <v>0</v>
      </c>
      <c r="AA72" s="3"/>
      <c r="AB72" s="671"/>
      <c r="AC72" s="673">
        <f t="shared" si="18"/>
        <v>0</v>
      </c>
      <c r="AD72" s="673">
        <f t="shared" si="19"/>
        <v>0</v>
      </c>
      <c r="AE72" s="673">
        <f t="shared" si="20"/>
        <v>0</v>
      </c>
      <c r="AF72" s="673">
        <f t="shared" si="21"/>
        <v>0</v>
      </c>
      <c r="AG72" s="673">
        <f t="shared" si="22"/>
        <v>0</v>
      </c>
      <c r="AH72" s="7">
        <f t="shared" si="15"/>
        <v>0</v>
      </c>
      <c r="AI72" s="7">
        <f t="shared" si="16"/>
        <v>0</v>
      </c>
    </row>
    <row r="73" spans="1:35" s="2" customFormat="1" ht="16.5" customHeight="1" x14ac:dyDescent="0.3">
      <c r="A73" s="27"/>
      <c r="B73" s="988"/>
      <c r="C73" s="989"/>
      <c r="D73" s="150"/>
      <c r="E73" s="989"/>
      <c r="F73" s="989"/>
      <c r="G73" s="150"/>
      <c r="H73" s="5"/>
      <c r="I73" s="499"/>
      <c r="J73" s="524"/>
      <c r="K73" s="516"/>
      <c r="L73" s="516"/>
      <c r="M73" s="516"/>
      <c r="N73" s="520"/>
      <c r="O73" s="518"/>
      <c r="P73" s="513"/>
      <c r="Q73" s="513"/>
      <c r="R73" s="514"/>
      <c r="S73" s="514"/>
      <c r="T73" s="627">
        <f t="shared" si="13"/>
        <v>0</v>
      </c>
      <c r="U73" s="640">
        <f t="shared" si="17"/>
        <v>0</v>
      </c>
      <c r="V73" s="641">
        <f t="shared" si="9"/>
        <v>0</v>
      </c>
      <c r="W73" s="641">
        <f t="shared" si="10"/>
        <v>0</v>
      </c>
      <c r="X73" s="642">
        <f t="shared" si="11"/>
        <v>0</v>
      </c>
      <c r="Y73" s="643">
        <f t="shared" si="12"/>
        <v>0</v>
      </c>
      <c r="Z73" s="639">
        <f t="shared" si="14"/>
        <v>0</v>
      </c>
      <c r="AA73" s="3"/>
      <c r="AB73" s="671"/>
      <c r="AC73" s="673">
        <f t="shared" si="18"/>
        <v>0</v>
      </c>
      <c r="AD73" s="673">
        <f t="shared" si="19"/>
        <v>0</v>
      </c>
      <c r="AE73" s="673">
        <f t="shared" si="20"/>
        <v>0</v>
      </c>
      <c r="AF73" s="673">
        <f t="shared" si="21"/>
        <v>0</v>
      </c>
      <c r="AG73" s="673">
        <f t="shared" si="22"/>
        <v>0</v>
      </c>
      <c r="AH73" s="7">
        <f t="shared" si="15"/>
        <v>0</v>
      </c>
      <c r="AI73" s="7">
        <f t="shared" si="16"/>
        <v>0</v>
      </c>
    </row>
    <row r="74" spans="1:35" s="2" customFormat="1" ht="16.5" customHeight="1" x14ac:dyDescent="0.3">
      <c r="A74" s="27"/>
      <c r="B74" s="988"/>
      <c r="C74" s="989"/>
      <c r="D74" s="150"/>
      <c r="E74" s="989"/>
      <c r="F74" s="989"/>
      <c r="G74" s="150"/>
      <c r="H74" s="5"/>
      <c r="I74" s="499"/>
      <c r="J74" s="524"/>
      <c r="K74" s="516"/>
      <c r="L74" s="516"/>
      <c r="M74" s="516"/>
      <c r="N74" s="520"/>
      <c r="O74" s="518"/>
      <c r="P74" s="513"/>
      <c r="Q74" s="513"/>
      <c r="R74" s="514"/>
      <c r="S74" s="514"/>
      <c r="T74" s="627">
        <f t="shared" si="13"/>
        <v>0</v>
      </c>
      <c r="U74" s="640">
        <f t="shared" si="17"/>
        <v>0</v>
      </c>
      <c r="V74" s="641">
        <f t="shared" si="9"/>
        <v>0</v>
      </c>
      <c r="W74" s="641">
        <f t="shared" si="10"/>
        <v>0</v>
      </c>
      <c r="X74" s="642">
        <f t="shared" si="11"/>
        <v>0</v>
      </c>
      <c r="Y74" s="643">
        <f t="shared" si="12"/>
        <v>0</v>
      </c>
      <c r="Z74" s="639">
        <f t="shared" si="14"/>
        <v>0</v>
      </c>
      <c r="AA74" s="3"/>
      <c r="AB74" s="671"/>
      <c r="AC74" s="673">
        <f t="shared" si="18"/>
        <v>0</v>
      </c>
      <c r="AD74" s="673">
        <f t="shared" si="19"/>
        <v>0</v>
      </c>
      <c r="AE74" s="673">
        <f t="shared" si="20"/>
        <v>0</v>
      </c>
      <c r="AF74" s="673">
        <f t="shared" si="21"/>
        <v>0</v>
      </c>
      <c r="AG74" s="673">
        <f t="shared" si="22"/>
        <v>0</v>
      </c>
      <c r="AH74" s="7">
        <f t="shared" si="15"/>
        <v>0</v>
      </c>
      <c r="AI74" s="7">
        <f t="shared" si="16"/>
        <v>0</v>
      </c>
    </row>
    <row r="75" spans="1:35" s="2" customFormat="1" ht="16.5" customHeight="1" x14ac:dyDescent="0.3">
      <c r="A75" s="27"/>
      <c r="B75" s="988"/>
      <c r="C75" s="989"/>
      <c r="D75" s="150"/>
      <c r="E75" s="989"/>
      <c r="F75" s="989"/>
      <c r="G75" s="150"/>
      <c r="H75" s="5"/>
      <c r="I75" s="499"/>
      <c r="J75" s="524"/>
      <c r="K75" s="516"/>
      <c r="L75" s="516"/>
      <c r="M75" s="516"/>
      <c r="N75" s="520"/>
      <c r="O75" s="518"/>
      <c r="P75" s="513"/>
      <c r="Q75" s="513"/>
      <c r="R75" s="514"/>
      <c r="S75" s="514"/>
      <c r="T75" s="627">
        <f t="shared" si="13"/>
        <v>0</v>
      </c>
      <c r="U75" s="640">
        <f t="shared" si="17"/>
        <v>0</v>
      </c>
      <c r="V75" s="641">
        <f t="shared" si="9"/>
        <v>0</v>
      </c>
      <c r="W75" s="641">
        <f t="shared" si="10"/>
        <v>0</v>
      </c>
      <c r="X75" s="642">
        <f t="shared" si="11"/>
        <v>0</v>
      </c>
      <c r="Y75" s="643">
        <f t="shared" si="12"/>
        <v>0</v>
      </c>
      <c r="Z75" s="639">
        <f t="shared" si="14"/>
        <v>0</v>
      </c>
      <c r="AA75" s="3"/>
      <c r="AB75" s="671"/>
      <c r="AC75" s="673">
        <f t="shared" si="18"/>
        <v>0</v>
      </c>
      <c r="AD75" s="673">
        <f t="shared" si="19"/>
        <v>0</v>
      </c>
      <c r="AE75" s="673">
        <f t="shared" si="20"/>
        <v>0</v>
      </c>
      <c r="AF75" s="673">
        <f t="shared" si="21"/>
        <v>0</v>
      </c>
      <c r="AG75" s="673">
        <f t="shared" si="22"/>
        <v>0</v>
      </c>
      <c r="AH75" s="7">
        <f t="shared" si="15"/>
        <v>0</v>
      </c>
      <c r="AI75" s="7">
        <f t="shared" si="16"/>
        <v>0</v>
      </c>
    </row>
    <row r="76" spans="1:35" s="2" customFormat="1" ht="16.5" customHeight="1" x14ac:dyDescent="0.3">
      <c r="A76" s="27"/>
      <c r="B76" s="988"/>
      <c r="C76" s="989"/>
      <c r="D76" s="150"/>
      <c r="E76" s="989"/>
      <c r="F76" s="989"/>
      <c r="G76" s="150"/>
      <c r="H76" s="5"/>
      <c r="I76" s="499"/>
      <c r="J76" s="524"/>
      <c r="K76" s="516"/>
      <c r="L76" s="516"/>
      <c r="M76" s="516"/>
      <c r="N76" s="520"/>
      <c r="O76" s="518"/>
      <c r="P76" s="513"/>
      <c r="Q76" s="513"/>
      <c r="R76" s="514"/>
      <c r="S76" s="514"/>
      <c r="T76" s="627">
        <f t="shared" si="13"/>
        <v>0</v>
      </c>
      <c r="U76" s="640">
        <f t="shared" si="17"/>
        <v>0</v>
      </c>
      <c r="V76" s="641">
        <f t="shared" si="9"/>
        <v>0</v>
      </c>
      <c r="W76" s="641">
        <f t="shared" si="10"/>
        <v>0</v>
      </c>
      <c r="X76" s="642">
        <f t="shared" si="11"/>
        <v>0</v>
      </c>
      <c r="Y76" s="643">
        <f t="shared" si="12"/>
        <v>0</v>
      </c>
      <c r="Z76" s="639">
        <f t="shared" si="14"/>
        <v>0</v>
      </c>
      <c r="AA76" s="3"/>
      <c r="AB76" s="671"/>
      <c r="AC76" s="673">
        <f t="shared" si="18"/>
        <v>0</v>
      </c>
      <c r="AD76" s="673">
        <f t="shared" si="19"/>
        <v>0</v>
      </c>
      <c r="AE76" s="673">
        <f t="shared" si="20"/>
        <v>0</v>
      </c>
      <c r="AF76" s="673">
        <f t="shared" si="21"/>
        <v>0</v>
      </c>
      <c r="AG76" s="673">
        <f t="shared" si="22"/>
        <v>0</v>
      </c>
      <c r="AH76" s="7">
        <f t="shared" si="15"/>
        <v>0</v>
      </c>
      <c r="AI76" s="7">
        <f t="shared" si="16"/>
        <v>0</v>
      </c>
    </row>
    <row r="77" spans="1:35" s="2" customFormat="1" ht="16.5" customHeight="1" thickBot="1" x14ac:dyDescent="0.35">
      <c r="A77" s="27"/>
      <c r="B77" s="998"/>
      <c r="C77" s="999"/>
      <c r="D77" s="151"/>
      <c r="E77" s="999"/>
      <c r="F77" s="999"/>
      <c r="G77" s="586"/>
      <c r="H77" s="5"/>
      <c r="I77" s="499"/>
      <c r="J77" s="525"/>
      <c r="K77" s="700"/>
      <c r="L77" s="700"/>
      <c r="M77" s="700"/>
      <c r="N77" s="521"/>
      <c r="O77" s="518"/>
      <c r="P77" s="513"/>
      <c r="Q77" s="513"/>
      <c r="R77" s="514"/>
      <c r="S77" s="514"/>
      <c r="T77" s="628">
        <f t="shared" si="13"/>
        <v>0</v>
      </c>
      <c r="U77" s="644">
        <f t="shared" si="17"/>
        <v>0</v>
      </c>
      <c r="V77" s="645">
        <f t="shared" si="9"/>
        <v>0</v>
      </c>
      <c r="W77" s="645">
        <f t="shared" si="10"/>
        <v>0</v>
      </c>
      <c r="X77" s="646">
        <f t="shared" si="11"/>
        <v>0</v>
      </c>
      <c r="Y77" s="647">
        <f t="shared" si="12"/>
        <v>0</v>
      </c>
      <c r="Z77" s="639">
        <f t="shared" si="14"/>
        <v>0</v>
      </c>
      <c r="AA77" s="3"/>
      <c r="AB77" s="671"/>
      <c r="AC77" s="673">
        <f t="shared" si="18"/>
        <v>0</v>
      </c>
      <c r="AD77" s="673">
        <f t="shared" si="19"/>
        <v>0</v>
      </c>
      <c r="AE77" s="673">
        <f t="shared" si="20"/>
        <v>0</v>
      </c>
      <c r="AF77" s="673">
        <f t="shared" si="21"/>
        <v>0</v>
      </c>
      <c r="AG77" s="673">
        <f t="shared" si="22"/>
        <v>0</v>
      </c>
      <c r="AH77" s="7">
        <f t="shared" si="15"/>
        <v>0</v>
      </c>
      <c r="AI77" s="7">
        <f t="shared" si="16"/>
        <v>0</v>
      </c>
    </row>
    <row r="78" spans="1:35" ht="22.5" customHeight="1" thickBot="1" x14ac:dyDescent="0.35">
      <c r="A78" s="27"/>
      <c r="B78" s="990" t="s">
        <v>583</v>
      </c>
      <c r="C78" s="991"/>
      <c r="D78" s="991"/>
      <c r="E78" s="991"/>
      <c r="F78" s="991"/>
      <c r="G78" s="991"/>
      <c r="H78" s="991"/>
      <c r="I78" s="991"/>
      <c r="J78" s="991"/>
      <c r="K78" s="991"/>
      <c r="L78" s="991"/>
      <c r="M78" s="991"/>
      <c r="N78" s="992"/>
      <c r="O78" s="596">
        <f t="shared" ref="O78:Y78" si="23">SUM(O5:O77)</f>
        <v>0</v>
      </c>
      <c r="P78" s="596">
        <f t="shared" si="23"/>
        <v>0</v>
      </c>
      <c r="Q78" s="596">
        <f t="shared" si="23"/>
        <v>0</v>
      </c>
      <c r="R78" s="597">
        <f t="shared" si="23"/>
        <v>0</v>
      </c>
      <c r="S78" s="597">
        <f t="shared" si="23"/>
        <v>0</v>
      </c>
      <c r="T78" s="629">
        <f>SUM(T5:T77)</f>
        <v>0</v>
      </c>
      <c r="U78" s="648">
        <f t="shared" si="23"/>
        <v>0</v>
      </c>
      <c r="V78" s="649">
        <f t="shared" si="23"/>
        <v>0</v>
      </c>
      <c r="W78" s="649">
        <f t="shared" si="23"/>
        <v>0</v>
      </c>
      <c r="X78" s="650">
        <f t="shared" si="23"/>
        <v>0</v>
      </c>
      <c r="Y78" s="651">
        <f t="shared" si="23"/>
        <v>0</v>
      </c>
      <c r="Z78" s="652">
        <f>SUM(U78:Y78)</f>
        <v>0</v>
      </c>
      <c r="AA78" s="3"/>
      <c r="AB78" s="674"/>
      <c r="AC78" s="675">
        <f>SUM(AC5:AC77)</f>
        <v>0</v>
      </c>
      <c r="AD78" s="675">
        <f>SUM(AD5:AD77)</f>
        <v>0</v>
      </c>
      <c r="AE78" s="675">
        <f>SUM(AE5:AE77)</f>
        <v>0</v>
      </c>
      <c r="AF78" s="675">
        <f>SUM(AF5:AF77)</f>
        <v>0</v>
      </c>
      <c r="AG78" s="675">
        <f>SUM(AG5:AG77)</f>
        <v>0</v>
      </c>
    </row>
    <row r="79" spans="1:35" ht="15" thickBot="1" x14ac:dyDescent="0.35">
      <c r="A79" s="27"/>
      <c r="B79" s="506"/>
      <c r="C79" s="506"/>
      <c r="D79" s="506"/>
      <c r="E79" s="506"/>
      <c r="F79" s="506"/>
      <c r="G79" s="506"/>
      <c r="H79" s="506"/>
      <c r="N79" s="506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  <c r="AA79" s="3"/>
      <c r="AB79" s="671"/>
      <c r="AC79" s="671"/>
      <c r="AD79" s="671"/>
      <c r="AE79" s="671"/>
      <c r="AF79" s="671"/>
      <c r="AG79" s="671"/>
    </row>
    <row r="80" spans="1:35" s="39" customFormat="1" ht="21" customHeight="1" thickBot="1" x14ac:dyDescent="0.35">
      <c r="A80" s="27"/>
      <c r="B80" s="993" t="s">
        <v>579</v>
      </c>
      <c r="C80" s="994"/>
      <c r="D80" s="994"/>
      <c r="E80" s="994"/>
      <c r="F80" s="995"/>
      <c r="G80" s="985">
        <v>0</v>
      </c>
      <c r="H80" s="986"/>
      <c r="J80" s="1014"/>
      <c r="K80" s="1014"/>
      <c r="L80" s="1014"/>
      <c r="M80" s="1014"/>
      <c r="N80" s="1014"/>
      <c r="O80" s="1014"/>
      <c r="P80" s="1014"/>
      <c r="Q80" s="1014"/>
      <c r="R80" s="1014"/>
      <c r="S80" s="1014"/>
      <c r="AA80" s="3"/>
      <c r="AB80" s="671"/>
      <c r="AC80" s="671"/>
      <c r="AD80" s="671"/>
      <c r="AE80" s="671"/>
      <c r="AF80" s="671"/>
      <c r="AG80" s="671"/>
      <c r="AH80" s="507"/>
      <c r="AI80" s="507"/>
    </row>
    <row r="81" spans="1:35" s="39" customFormat="1" x14ac:dyDescent="0.3">
      <c r="A81" s="27"/>
      <c r="AA81" s="3"/>
      <c r="AB81" s="671"/>
      <c r="AC81" s="671"/>
      <c r="AD81" s="671"/>
      <c r="AE81" s="671"/>
      <c r="AF81" s="671"/>
      <c r="AG81" s="671"/>
      <c r="AH81" s="507"/>
      <c r="AI81" s="507"/>
    </row>
    <row r="82" spans="1:35" ht="15" thickBot="1" x14ac:dyDescent="0.35">
      <c r="A82" s="510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8"/>
      <c r="AB82" s="671"/>
      <c r="AC82" s="671"/>
      <c r="AD82" s="671"/>
      <c r="AE82" s="671"/>
      <c r="AF82" s="671"/>
      <c r="AG82" s="671"/>
    </row>
    <row r="83" spans="1:35" ht="15" thickTop="1" x14ac:dyDescent="0.3"/>
    <row r="87" spans="1:35" ht="36" hidden="1" customHeight="1" x14ac:dyDescent="0.3">
      <c r="A87" s="92" t="e">
        <f>IF(Identificador="","",Identificador)</f>
        <v>#REF!</v>
      </c>
    </row>
    <row r="88" spans="1:35" hidden="1" x14ac:dyDescent="0.3"/>
    <row r="89" spans="1:35" hidden="1" x14ac:dyDescent="0.3"/>
    <row r="90" spans="1:35" hidden="1" x14ac:dyDescent="0.3">
      <c r="L90" s="511" t="s">
        <v>586</v>
      </c>
      <c r="O90" s="1" t="s">
        <v>285</v>
      </c>
      <c r="P90" s="1" t="s">
        <v>286</v>
      </c>
    </row>
    <row r="91" spans="1:35" hidden="1" x14ac:dyDescent="0.3"/>
    <row r="92" spans="1:35" hidden="1" x14ac:dyDescent="0.3">
      <c r="L92" s="1" t="s">
        <v>286</v>
      </c>
      <c r="P92" s="511" t="s">
        <v>586</v>
      </c>
    </row>
    <row r="93" spans="1:35" hidden="1" x14ac:dyDescent="0.3">
      <c r="L93"/>
      <c r="AA93" s="7"/>
      <c r="AB93" s="7"/>
      <c r="AC93" s="7"/>
      <c r="AD93" s="7"/>
      <c r="AE93" s="7"/>
      <c r="AF93" s="7"/>
      <c r="AG93" s="7"/>
      <c r="AI93" s="1"/>
    </row>
    <row r="94" spans="1:35" hidden="1" x14ac:dyDescent="0.3">
      <c r="P94" s="1" t="s">
        <v>584</v>
      </c>
      <c r="AA94" s="7"/>
      <c r="AB94" s="7"/>
      <c r="AC94" s="7"/>
      <c r="AD94" s="7"/>
      <c r="AE94" s="7"/>
      <c r="AF94" s="7"/>
      <c r="AG94" s="7"/>
      <c r="AI94" s="1"/>
    </row>
    <row r="95" spans="1:35" hidden="1" x14ac:dyDescent="0.3">
      <c r="P95" s="1" t="s">
        <v>585</v>
      </c>
      <c r="AA95" s="7"/>
      <c r="AB95" s="7"/>
      <c r="AC95" s="7"/>
      <c r="AD95" s="7"/>
      <c r="AE95" s="7"/>
      <c r="AF95" s="7"/>
      <c r="AG95" s="7"/>
      <c r="AI95" s="1"/>
    </row>
    <row r="96" spans="1:35" hidden="1" x14ac:dyDescent="0.3">
      <c r="P96"/>
      <c r="AA96" s="7"/>
      <c r="AB96" s="7"/>
      <c r="AC96" s="7"/>
      <c r="AD96" s="7"/>
      <c r="AE96" s="7"/>
      <c r="AF96" s="7"/>
      <c r="AG96" s="7"/>
      <c r="AI96" s="1"/>
    </row>
    <row r="97" hidden="1" x14ac:dyDescent="0.3"/>
    <row r="98" hidden="1" x14ac:dyDescent="0.3"/>
    <row r="99" hidden="1" x14ac:dyDescent="0.3"/>
    <row r="100" hidden="1" x14ac:dyDescent="0.3"/>
  </sheetData>
  <sheetProtection password="ED1B" sheet="1" objects="1" scenarios="1" selectLockedCells="1"/>
  <mergeCells count="161">
    <mergeCell ref="E36:F36"/>
    <mergeCell ref="E37:F37"/>
    <mergeCell ref="B46:C46"/>
    <mergeCell ref="E20:F20"/>
    <mergeCell ref="E21:F21"/>
    <mergeCell ref="E22:F22"/>
    <mergeCell ref="E23:F23"/>
    <mergeCell ref="E24:F24"/>
    <mergeCell ref="E46:F46"/>
    <mergeCell ref="E42:F42"/>
    <mergeCell ref="E43:F43"/>
    <mergeCell ref="E44:F44"/>
    <mergeCell ref="E45:F45"/>
    <mergeCell ref="E38:F38"/>
    <mergeCell ref="E39:F39"/>
    <mergeCell ref="E40:F40"/>
    <mergeCell ref="E41:F41"/>
    <mergeCell ref="J80:S80"/>
    <mergeCell ref="I3:I4"/>
    <mergeCell ref="H3:H4"/>
    <mergeCell ref="B57:C57"/>
    <mergeCell ref="B58:C58"/>
    <mergeCell ref="E57:F57"/>
    <mergeCell ref="E58:F58"/>
    <mergeCell ref="B3:C4"/>
    <mergeCell ref="E3:F4"/>
    <mergeCell ref="B59:C59"/>
    <mergeCell ref="B30:C30"/>
    <mergeCell ref="B31:C31"/>
    <mergeCell ref="B32:C32"/>
    <mergeCell ref="B33:C33"/>
    <mergeCell ref="B26:C26"/>
    <mergeCell ref="B27:C27"/>
    <mergeCell ref="B28:C28"/>
    <mergeCell ref="B29:C29"/>
    <mergeCell ref="B44:C44"/>
    <mergeCell ref="B45:C45"/>
    <mergeCell ref="B38:C38"/>
    <mergeCell ref="B39:C39"/>
    <mergeCell ref="B40:C40"/>
    <mergeCell ref="B41:C41"/>
    <mergeCell ref="A1:AA1"/>
    <mergeCell ref="E56:F56"/>
    <mergeCell ref="E66:F66"/>
    <mergeCell ref="E67:F67"/>
    <mergeCell ref="B66:C66"/>
    <mergeCell ref="B67:C67"/>
    <mergeCell ref="D3:D4"/>
    <mergeCell ref="O3:T3"/>
    <mergeCell ref="B2:Z2"/>
    <mergeCell ref="U3:Z3"/>
    <mergeCell ref="B5:C5"/>
    <mergeCell ref="E5:F5"/>
    <mergeCell ref="B55:C55"/>
    <mergeCell ref="B56:C56"/>
    <mergeCell ref="E55:F55"/>
    <mergeCell ref="B6:C6"/>
    <mergeCell ref="B7:C7"/>
    <mergeCell ref="B8:C8"/>
    <mergeCell ref="B9:C9"/>
    <mergeCell ref="B10:C10"/>
    <mergeCell ref="E63:F63"/>
    <mergeCell ref="E64:F64"/>
    <mergeCell ref="E65:F65"/>
    <mergeCell ref="B63:C63"/>
    <mergeCell ref="J3:N3"/>
    <mergeCell ref="B74:C74"/>
    <mergeCell ref="B75:C75"/>
    <mergeCell ref="B76:C76"/>
    <mergeCell ref="E76:F76"/>
    <mergeCell ref="E71:F71"/>
    <mergeCell ref="E73:F73"/>
    <mergeCell ref="E74:F74"/>
    <mergeCell ref="E75:F75"/>
    <mergeCell ref="E70:F70"/>
    <mergeCell ref="E72:F72"/>
    <mergeCell ref="B73:C73"/>
    <mergeCell ref="E68:F68"/>
    <mergeCell ref="E69:F69"/>
    <mergeCell ref="B70:C70"/>
    <mergeCell ref="B72:C72"/>
    <mergeCell ref="B71:C71"/>
    <mergeCell ref="B68:C68"/>
    <mergeCell ref="B69:C69"/>
    <mergeCell ref="B64:C64"/>
    <mergeCell ref="B65:C65"/>
    <mergeCell ref="B60:C60"/>
    <mergeCell ref="B61:C61"/>
    <mergeCell ref="B62:C62"/>
    <mergeCell ref="B22:C22"/>
    <mergeCell ref="B23:C23"/>
    <mergeCell ref="B11:C11"/>
    <mergeCell ref="B12:C12"/>
    <mergeCell ref="B13:C13"/>
    <mergeCell ref="B14:C14"/>
    <mergeCell ref="B15:C15"/>
    <mergeCell ref="B16:C16"/>
    <mergeCell ref="B78:N78"/>
    <mergeCell ref="B77:C77"/>
    <mergeCell ref="E77:F77"/>
    <mergeCell ref="E59:F59"/>
    <mergeCell ref="E60:F60"/>
    <mergeCell ref="E61:F61"/>
    <mergeCell ref="E62:F62"/>
    <mergeCell ref="E25:F25"/>
    <mergeCell ref="E26:F26"/>
    <mergeCell ref="E27:F27"/>
    <mergeCell ref="E28:F28"/>
    <mergeCell ref="B42:C42"/>
    <mergeCell ref="B43:C43"/>
    <mergeCell ref="B34:C34"/>
    <mergeCell ref="B35:C35"/>
    <mergeCell ref="B36:C36"/>
    <mergeCell ref="B54:C54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B24:C24"/>
    <mergeCell ref="B25:C25"/>
    <mergeCell ref="B50:C50"/>
    <mergeCell ref="B51:C51"/>
    <mergeCell ref="B52:C52"/>
    <mergeCell ref="B53:C53"/>
    <mergeCell ref="B17:C17"/>
    <mergeCell ref="B18:C18"/>
    <mergeCell ref="B19:C19"/>
    <mergeCell ref="B47:C47"/>
    <mergeCell ref="B48:C48"/>
    <mergeCell ref="B49:C49"/>
    <mergeCell ref="B20:C20"/>
    <mergeCell ref="B21:C21"/>
    <mergeCell ref="E54:F54"/>
    <mergeCell ref="G3:G4"/>
    <mergeCell ref="G80:H80"/>
    <mergeCell ref="E50:F50"/>
    <mergeCell ref="E51:F51"/>
    <mergeCell ref="E52:F52"/>
    <mergeCell ref="E53:F53"/>
    <mergeCell ref="E19:F19"/>
    <mergeCell ref="E47:F47"/>
    <mergeCell ref="E48:F48"/>
    <mergeCell ref="E49:F49"/>
    <mergeCell ref="E15:F15"/>
    <mergeCell ref="E16:F16"/>
    <mergeCell ref="E17:F17"/>
    <mergeCell ref="E18:F18"/>
    <mergeCell ref="E29:F29"/>
    <mergeCell ref="E30:F30"/>
    <mergeCell ref="E31:F31"/>
    <mergeCell ref="E32:F32"/>
    <mergeCell ref="E33:F33"/>
    <mergeCell ref="B80:F80"/>
    <mergeCell ref="B37:C37"/>
    <mergeCell ref="E34:F34"/>
    <mergeCell ref="E35:F35"/>
  </mergeCells>
  <phoneticPr fontId="4" type="noConversion"/>
  <conditionalFormatting sqref="A87">
    <cfRule type="cellIs" dxfId="11" priority="1" stopIfTrue="1" operator="equal">
      <formula>" -  - 00/00/0000"</formula>
    </cfRule>
  </conditionalFormatting>
  <dataValidations count="5">
    <dataValidation type="custom" allowBlank="1" showInputMessage="1" showErrorMessage="1" errorTitle="Error en Dato" error="- Valor entero, o_x000a_- Seleccionar previamente si la persona es (H/M) y (Titulado/No titulado), o_x000a_- Año de datos superior al año de fin de proyecto." sqref="T5:T77">
      <formula1>AND(AND(AND($H5&lt;&gt;1,$I5&lt;&gt;1),ISNUMBER(T5)),YEAR(FechaFin)&gt;=VALUE(T$4))</formula1>
    </dataValidation>
    <dataValidation type="list" allowBlank="1" showInputMessage="1" showErrorMessage="1" sqref="H5:I77">
      <formula1>$P$93:$P$95</formula1>
    </dataValidation>
    <dataValidation type="list" allowBlank="1" showInputMessage="1" showErrorMessage="1" sqref="G5:G77">
      <formula1>$N$90:$P$90</formula1>
    </dataValidation>
    <dataValidation type="whole" allowBlank="1" showInputMessage="1" showErrorMessage="1" error="Introduce el valor en la casilla G80" sqref="O5:S77">
      <formula1>0</formula1>
      <formula2>$G$80</formula2>
    </dataValidation>
    <dataValidation type="whole" allowBlank="1" showInputMessage="1" showErrorMessage="1" sqref="G80:H80">
      <formula1>0</formula1>
      <formula2>2000</formula2>
    </dataValidation>
  </dataValidations>
  <pageMargins left="0.59055118110236227" right="0.39370078740157483" top="0.66" bottom="0.8" header="0" footer="0"/>
  <pageSetup paperSize="9" scale="66" fitToHeight="2" orientation="landscape" r:id="rId1"/>
  <headerFooter alignWithMargins="0">
    <oddFooter>&amp;R&amp;"Arial Narrow,Normal"&amp;9&amp;A</oddFooter>
  </headerFooter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I66"/>
  <sheetViews>
    <sheetView showGridLines="0" zoomScaleNormal="100" workbookViewId="0"/>
  </sheetViews>
  <sheetFormatPr baseColWidth="10" defaultColWidth="0" defaultRowHeight="13.2" zeroHeight="1" x14ac:dyDescent="0.25"/>
  <cols>
    <col min="1" max="1" width="2.5546875" customWidth="1"/>
    <col min="2" max="2" width="45.44140625" customWidth="1"/>
    <col min="3" max="8" width="11.109375" customWidth="1"/>
    <col min="9" max="9" width="3.33203125" customWidth="1"/>
    <col min="10" max="16384" width="11.44140625" hidden="1"/>
  </cols>
  <sheetData>
    <row r="1" spans="1:9" ht="17.25" customHeight="1" thickTop="1" thickBot="1" x14ac:dyDescent="0.3">
      <c r="A1" s="17"/>
      <c r="B1" s="13"/>
      <c r="C1" s="13"/>
      <c r="D1" s="13"/>
      <c r="E1" s="13"/>
      <c r="F1" s="13"/>
      <c r="G1" s="13"/>
      <c r="H1" s="13"/>
      <c r="I1" s="14"/>
    </row>
    <row r="2" spans="1:9" ht="12.75" customHeight="1" x14ac:dyDescent="0.25">
      <c r="A2" s="10"/>
      <c r="B2" s="1033" t="s">
        <v>590</v>
      </c>
      <c r="C2" s="1034"/>
      <c r="D2" s="1034"/>
      <c r="E2" s="1034"/>
      <c r="F2" s="1034"/>
      <c r="G2" s="1034"/>
      <c r="H2" s="1034"/>
      <c r="I2" s="543"/>
    </row>
    <row r="3" spans="1:9" ht="20.25" customHeight="1" thickBot="1" x14ac:dyDescent="0.3">
      <c r="A3" s="10"/>
      <c r="B3" s="1035"/>
      <c r="C3" s="1036"/>
      <c r="D3" s="1036"/>
      <c r="E3" s="1036"/>
      <c r="F3" s="1036"/>
      <c r="G3" s="1036"/>
      <c r="H3" s="1036"/>
      <c r="I3" s="543"/>
    </row>
    <row r="4" spans="1:9" ht="17.25" customHeight="1" thickBot="1" x14ac:dyDescent="0.3">
      <c r="A4" s="16"/>
      <c r="B4" s="1029" t="s">
        <v>290</v>
      </c>
      <c r="C4" s="1031" t="s">
        <v>563</v>
      </c>
      <c r="D4" s="1032"/>
      <c r="E4" s="1032"/>
      <c r="F4" s="1032"/>
      <c r="G4" s="1032"/>
      <c r="H4" s="1032"/>
      <c r="I4" s="544"/>
    </row>
    <row r="5" spans="1:9" ht="14.4" thickBot="1" x14ac:dyDescent="0.3">
      <c r="A5" s="16"/>
      <c r="B5" s="1030"/>
      <c r="C5" s="599">
        <f>ACTIVOS!E8</f>
        <v>1900</v>
      </c>
      <c r="D5" s="600">
        <f>C5+1</f>
        <v>1901</v>
      </c>
      <c r="E5" s="600">
        <f>D5+1</f>
        <v>1902</v>
      </c>
      <c r="F5" s="599">
        <f>E5+1</f>
        <v>1903</v>
      </c>
      <c r="G5" s="601">
        <f>F5+1</f>
        <v>1904</v>
      </c>
      <c r="H5" s="602" t="s">
        <v>284</v>
      </c>
      <c r="I5" s="545"/>
    </row>
    <row r="6" spans="1:9" ht="16.5" customHeight="1" x14ac:dyDescent="0.25">
      <c r="A6" s="16"/>
      <c r="B6" s="550"/>
      <c r="C6" s="701"/>
      <c r="D6" s="702"/>
      <c r="E6" s="702"/>
      <c r="F6" s="702"/>
      <c r="G6" s="704"/>
      <c r="H6" s="705">
        <f t="shared" ref="H6:H32" si="0">SUM(C6:G6)</f>
        <v>0</v>
      </c>
      <c r="I6" s="545"/>
    </row>
    <row r="7" spans="1:9" ht="16.5" customHeight="1" x14ac:dyDescent="0.25">
      <c r="A7" s="16"/>
      <c r="B7" s="551"/>
      <c r="C7" s="706"/>
      <c r="D7" s="707"/>
      <c r="E7" s="707"/>
      <c r="F7" s="707"/>
      <c r="G7" s="709"/>
      <c r="H7" s="710">
        <f t="shared" si="0"/>
        <v>0</v>
      </c>
      <c r="I7" s="545"/>
    </row>
    <row r="8" spans="1:9" ht="16.5" customHeight="1" x14ac:dyDescent="0.25">
      <c r="A8" s="16"/>
      <c r="B8" s="551"/>
      <c r="C8" s="706"/>
      <c r="D8" s="707"/>
      <c r="E8" s="707"/>
      <c r="F8" s="707"/>
      <c r="G8" s="709"/>
      <c r="H8" s="710">
        <f t="shared" si="0"/>
        <v>0</v>
      </c>
      <c r="I8" s="545"/>
    </row>
    <row r="9" spans="1:9" ht="16.5" customHeight="1" x14ac:dyDescent="0.25">
      <c r="A9" s="16"/>
      <c r="B9" s="551"/>
      <c r="C9" s="706"/>
      <c r="D9" s="707"/>
      <c r="E9" s="707"/>
      <c r="F9" s="707"/>
      <c r="G9" s="709"/>
      <c r="H9" s="710">
        <f t="shared" si="0"/>
        <v>0</v>
      </c>
      <c r="I9" s="545"/>
    </row>
    <row r="10" spans="1:9" ht="16.5" customHeight="1" x14ac:dyDescent="0.25">
      <c r="A10" s="16"/>
      <c r="B10" s="551"/>
      <c r="C10" s="706"/>
      <c r="D10" s="707"/>
      <c r="E10" s="707"/>
      <c r="F10" s="708"/>
      <c r="G10" s="709"/>
      <c r="H10" s="710">
        <f t="shared" si="0"/>
        <v>0</v>
      </c>
      <c r="I10" s="545"/>
    </row>
    <row r="11" spans="1:9" ht="16.5" customHeight="1" x14ac:dyDescent="0.25">
      <c r="A11" s="16"/>
      <c r="B11" s="551"/>
      <c r="C11" s="706"/>
      <c r="D11" s="707"/>
      <c r="E11" s="707"/>
      <c r="F11" s="708"/>
      <c r="G11" s="709"/>
      <c r="H11" s="710">
        <f t="shared" si="0"/>
        <v>0</v>
      </c>
      <c r="I11" s="545"/>
    </row>
    <row r="12" spans="1:9" ht="16.5" customHeight="1" x14ac:dyDescent="0.25">
      <c r="A12" s="16"/>
      <c r="B12" s="551"/>
      <c r="C12" s="706"/>
      <c r="D12" s="707"/>
      <c r="E12" s="707"/>
      <c r="F12" s="708"/>
      <c r="G12" s="709"/>
      <c r="H12" s="710">
        <f t="shared" si="0"/>
        <v>0</v>
      </c>
      <c r="I12" s="545"/>
    </row>
    <row r="13" spans="1:9" ht="16.5" customHeight="1" x14ac:dyDescent="0.25">
      <c r="A13" s="16"/>
      <c r="B13" s="551"/>
      <c r="C13" s="706"/>
      <c r="D13" s="707"/>
      <c r="E13" s="707"/>
      <c r="F13" s="708"/>
      <c r="G13" s="709"/>
      <c r="H13" s="710">
        <f t="shared" si="0"/>
        <v>0</v>
      </c>
      <c r="I13" s="545"/>
    </row>
    <row r="14" spans="1:9" ht="16.5" customHeight="1" x14ac:dyDescent="0.25">
      <c r="A14" s="16"/>
      <c r="B14" s="551"/>
      <c r="C14" s="706"/>
      <c r="D14" s="707"/>
      <c r="E14" s="707"/>
      <c r="F14" s="708"/>
      <c r="G14" s="709"/>
      <c r="H14" s="710">
        <f t="shared" si="0"/>
        <v>0</v>
      </c>
      <c r="I14" s="545"/>
    </row>
    <row r="15" spans="1:9" ht="16.5" customHeight="1" x14ac:dyDescent="0.25">
      <c r="A15" s="16"/>
      <c r="B15" s="551"/>
      <c r="C15" s="706"/>
      <c r="D15" s="707"/>
      <c r="E15" s="707"/>
      <c r="F15" s="708"/>
      <c r="G15" s="709"/>
      <c r="H15" s="710">
        <f t="shared" si="0"/>
        <v>0</v>
      </c>
      <c r="I15" s="545"/>
    </row>
    <row r="16" spans="1:9" ht="16.5" customHeight="1" x14ac:dyDescent="0.25">
      <c r="A16" s="16"/>
      <c r="B16" s="551"/>
      <c r="C16" s="706"/>
      <c r="D16" s="707"/>
      <c r="E16" s="707"/>
      <c r="F16" s="708"/>
      <c r="G16" s="709"/>
      <c r="H16" s="710">
        <f t="shared" si="0"/>
        <v>0</v>
      </c>
      <c r="I16" s="545"/>
    </row>
    <row r="17" spans="1:9" ht="16.5" customHeight="1" x14ac:dyDescent="0.25">
      <c r="A17" s="16"/>
      <c r="B17" s="551"/>
      <c r="C17" s="706"/>
      <c r="D17" s="707"/>
      <c r="E17" s="707"/>
      <c r="F17" s="708"/>
      <c r="G17" s="709"/>
      <c r="H17" s="710">
        <f t="shared" si="0"/>
        <v>0</v>
      </c>
      <c r="I17" s="545"/>
    </row>
    <row r="18" spans="1:9" ht="16.5" customHeight="1" x14ac:dyDescent="0.25">
      <c r="A18" s="16"/>
      <c r="B18" s="551"/>
      <c r="C18" s="706"/>
      <c r="D18" s="707"/>
      <c r="E18" s="707"/>
      <c r="F18" s="708"/>
      <c r="G18" s="709"/>
      <c r="H18" s="710">
        <f t="shared" si="0"/>
        <v>0</v>
      </c>
      <c r="I18" s="545"/>
    </row>
    <row r="19" spans="1:9" ht="16.5" customHeight="1" x14ac:dyDescent="0.25">
      <c r="A19" s="16"/>
      <c r="B19" s="551"/>
      <c r="C19" s="706"/>
      <c r="D19" s="707"/>
      <c r="E19" s="707"/>
      <c r="F19" s="708"/>
      <c r="G19" s="709"/>
      <c r="H19" s="710">
        <f t="shared" si="0"/>
        <v>0</v>
      </c>
      <c r="I19" s="545"/>
    </row>
    <row r="20" spans="1:9" ht="16.5" customHeight="1" x14ac:dyDescent="0.25">
      <c r="A20" s="16"/>
      <c r="B20" s="551"/>
      <c r="C20" s="706"/>
      <c r="D20" s="707"/>
      <c r="E20" s="707"/>
      <c r="F20" s="708"/>
      <c r="G20" s="709"/>
      <c r="H20" s="710">
        <f t="shared" si="0"/>
        <v>0</v>
      </c>
      <c r="I20" s="545"/>
    </row>
    <row r="21" spans="1:9" ht="16.5" customHeight="1" x14ac:dyDescent="0.25">
      <c r="A21" s="16"/>
      <c r="B21" s="551"/>
      <c r="C21" s="706"/>
      <c r="D21" s="707"/>
      <c r="E21" s="707"/>
      <c r="F21" s="708"/>
      <c r="G21" s="709"/>
      <c r="H21" s="710">
        <f t="shared" si="0"/>
        <v>0</v>
      </c>
      <c r="I21" s="545"/>
    </row>
    <row r="22" spans="1:9" ht="16.5" customHeight="1" x14ac:dyDescent="0.25">
      <c r="A22" s="16"/>
      <c r="B22" s="550"/>
      <c r="C22" s="706"/>
      <c r="D22" s="707"/>
      <c r="E22" s="707"/>
      <c r="F22" s="708"/>
      <c r="G22" s="709"/>
      <c r="H22" s="710">
        <f t="shared" si="0"/>
        <v>0</v>
      </c>
      <c r="I22" s="545"/>
    </row>
    <row r="23" spans="1:9" ht="16.5" customHeight="1" x14ac:dyDescent="0.25">
      <c r="A23" s="16"/>
      <c r="B23" s="551"/>
      <c r="C23" s="711"/>
      <c r="D23" s="712"/>
      <c r="E23" s="712"/>
      <c r="F23" s="713"/>
      <c r="G23" s="714"/>
      <c r="H23" s="710">
        <f t="shared" si="0"/>
        <v>0</v>
      </c>
      <c r="I23" s="545"/>
    </row>
    <row r="24" spans="1:9" ht="16.5" customHeight="1" x14ac:dyDescent="0.25">
      <c r="A24" s="16"/>
      <c r="B24" s="551"/>
      <c r="C24" s="711"/>
      <c r="D24" s="712"/>
      <c r="E24" s="712"/>
      <c r="F24" s="713"/>
      <c r="G24" s="714"/>
      <c r="H24" s="710">
        <f t="shared" si="0"/>
        <v>0</v>
      </c>
      <c r="I24" s="545"/>
    </row>
    <row r="25" spans="1:9" ht="16.5" customHeight="1" x14ac:dyDescent="0.25">
      <c r="A25" s="16"/>
      <c r="B25" s="551"/>
      <c r="C25" s="711"/>
      <c r="D25" s="712"/>
      <c r="E25" s="712"/>
      <c r="F25" s="713"/>
      <c r="G25" s="714"/>
      <c r="H25" s="710">
        <f t="shared" si="0"/>
        <v>0</v>
      </c>
      <c r="I25" s="545"/>
    </row>
    <row r="26" spans="1:9" ht="16.5" customHeight="1" x14ac:dyDescent="0.25">
      <c r="A26" s="16"/>
      <c r="B26" s="551"/>
      <c r="C26" s="711"/>
      <c r="D26" s="712"/>
      <c r="E26" s="712"/>
      <c r="F26" s="713"/>
      <c r="G26" s="714"/>
      <c r="H26" s="710">
        <f t="shared" si="0"/>
        <v>0</v>
      </c>
      <c r="I26" s="545"/>
    </row>
    <row r="27" spans="1:9" ht="16.5" customHeight="1" x14ac:dyDescent="0.25">
      <c r="A27" s="16"/>
      <c r="B27" s="551"/>
      <c r="C27" s="711"/>
      <c r="D27" s="712"/>
      <c r="E27" s="712"/>
      <c r="F27" s="713"/>
      <c r="G27" s="714"/>
      <c r="H27" s="710">
        <f t="shared" si="0"/>
        <v>0</v>
      </c>
      <c r="I27" s="545"/>
    </row>
    <row r="28" spans="1:9" ht="16.5" customHeight="1" x14ac:dyDescent="0.25">
      <c r="A28" s="16"/>
      <c r="B28" s="551"/>
      <c r="C28" s="711"/>
      <c r="D28" s="712"/>
      <c r="E28" s="712"/>
      <c r="F28" s="713"/>
      <c r="G28" s="714"/>
      <c r="H28" s="710">
        <f t="shared" si="0"/>
        <v>0</v>
      </c>
      <c r="I28" s="545"/>
    </row>
    <row r="29" spans="1:9" ht="16.5" customHeight="1" x14ac:dyDescent="0.25">
      <c r="A29" s="16"/>
      <c r="B29" s="551"/>
      <c r="C29" s="711"/>
      <c r="D29" s="712"/>
      <c r="E29" s="712"/>
      <c r="F29" s="713"/>
      <c r="G29" s="714"/>
      <c r="H29" s="710">
        <f t="shared" si="0"/>
        <v>0</v>
      </c>
      <c r="I29" s="545"/>
    </row>
    <row r="30" spans="1:9" ht="16.5" customHeight="1" x14ac:dyDescent="0.25">
      <c r="A30" s="16"/>
      <c r="B30" s="551"/>
      <c r="C30" s="711"/>
      <c r="D30" s="712"/>
      <c r="E30" s="712"/>
      <c r="F30" s="713"/>
      <c r="G30" s="714"/>
      <c r="H30" s="710">
        <f t="shared" si="0"/>
        <v>0</v>
      </c>
      <c r="I30" s="545"/>
    </row>
    <row r="31" spans="1:9" ht="16.5" customHeight="1" thickBot="1" x14ac:dyDescent="0.3">
      <c r="A31" s="16"/>
      <c r="B31" s="552"/>
      <c r="C31" s="715"/>
      <c r="D31" s="716"/>
      <c r="E31" s="716"/>
      <c r="F31" s="717"/>
      <c r="G31" s="718"/>
      <c r="H31" s="719">
        <f t="shared" si="0"/>
        <v>0</v>
      </c>
      <c r="I31" s="545"/>
    </row>
    <row r="32" spans="1:9" ht="19.5" customHeight="1" thickBot="1" x14ac:dyDescent="0.3">
      <c r="A32" s="16"/>
      <c r="B32" s="68" t="s">
        <v>282</v>
      </c>
      <c r="C32" s="720">
        <f>SUM(C6:C31)</f>
        <v>0</v>
      </c>
      <c r="D32" s="721">
        <f>SUM(D6:D31)</f>
        <v>0</v>
      </c>
      <c r="E32" s="721">
        <f>SUM(E6:E31)</f>
        <v>0</v>
      </c>
      <c r="F32" s="722">
        <f>SUM(F6:F31)</f>
        <v>0</v>
      </c>
      <c r="G32" s="723">
        <f>SUM(G6:G31)</f>
        <v>0</v>
      </c>
      <c r="H32" s="723">
        <f t="shared" si="0"/>
        <v>0</v>
      </c>
      <c r="I32" s="545"/>
    </row>
    <row r="33" spans="1:9" ht="18" customHeight="1" thickBot="1" x14ac:dyDescent="0.3">
      <c r="A33" s="11"/>
      <c r="B33" s="1027"/>
      <c r="C33" s="1027"/>
      <c r="D33" s="1027"/>
      <c r="E33" s="1027"/>
      <c r="F33" s="1027"/>
      <c r="G33" s="1027"/>
      <c r="H33" s="1027"/>
      <c r="I33" s="1028"/>
    </row>
    <row r="34" spans="1:9" ht="13.8" thickTop="1" x14ac:dyDescent="0.25"/>
    <row r="35" spans="1:9" x14ac:dyDescent="0.25"/>
    <row r="36" spans="1:9" x14ac:dyDescent="0.25"/>
    <row r="37" spans="1:9" x14ac:dyDescent="0.25"/>
    <row r="38" spans="1:9" x14ac:dyDescent="0.25"/>
    <row r="39" spans="1:9" x14ac:dyDescent="0.25"/>
    <row r="40" spans="1:9" x14ac:dyDescent="0.25"/>
    <row r="41" spans="1:9" x14ac:dyDescent="0.25"/>
    <row r="42" spans="1:9" x14ac:dyDescent="0.25"/>
    <row r="43" spans="1:9" x14ac:dyDescent="0.25"/>
    <row r="44" spans="1:9" x14ac:dyDescent="0.25"/>
    <row r="45" spans="1:9" x14ac:dyDescent="0.25"/>
    <row r="46" spans="1:9" x14ac:dyDescent="0.25"/>
    <row r="47" spans="1:9" x14ac:dyDescent="0.25"/>
    <row r="48" spans="1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</sheetData>
  <sheetProtection password="ED1B" sheet="1" objects="1" scenarios="1" selectLockedCells="1"/>
  <mergeCells count="4">
    <mergeCell ref="B33:I33"/>
    <mergeCell ref="B4:B5"/>
    <mergeCell ref="C4:H4"/>
    <mergeCell ref="B2:H3"/>
  </mergeCells>
  <phoneticPr fontId="4" type="noConversion"/>
  <conditionalFormatting sqref="C6:G31">
    <cfRule type="expression" dxfId="4" priority="1" stopIfTrue="1">
      <formula>(LEN(TEXT(C6-INT(C6),"@"))&gt;3)</formula>
    </cfRule>
  </conditionalFormatting>
  <dataValidations count="1">
    <dataValidation type="custom" allowBlank="1" showInputMessage="1" showErrorMessage="1" errorTitle="Error en Dato" error="- Dato numérico con un decimal, o_x000a_- Año de datos superior al año de fin de proyecto." sqref="C6:G31">
      <formula1>AND(YEAR(FechaFin)&gt;=VALUE(C$5),IF(NOT(ISNUMBER(C6)),FALSE,NOT(LEN(TEXT(C6-INT(C6),"@"))&gt;3)))</formula1>
    </dataValidation>
  </dataValidations>
  <pageMargins left="0.59055118110236227" right="0.39370078740157483" top="0.78740157480314965" bottom="0.59055118110236227" header="0" footer="0"/>
  <pageSetup paperSize="9" scale="80" orientation="portrait" r:id="rId1"/>
  <headerFooter alignWithMargins="0">
    <oddFooter>&amp;R&amp;"Arial Narrow,Normal"&amp;9&amp;A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Button 12">
              <controlPr locked="0" defaultSize="0" print="0" autoFill="0" autoPict="0" macro="[0]!IraHojaSiguiente">
                <anchor moveWithCells="1" sizeWithCells="1">
                  <from>
                    <xdr:col>255</xdr:col>
                    <xdr:colOff>0</xdr:colOff>
                    <xdr:row>66</xdr:row>
                    <xdr:rowOff>0</xdr:rowOff>
                  </from>
                  <to>
                    <xdr:col>255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IU70"/>
  <sheetViews>
    <sheetView showGridLines="0" zoomScaleNormal="100" workbookViewId="0"/>
  </sheetViews>
  <sheetFormatPr baseColWidth="10" defaultColWidth="4.6640625" defaultRowHeight="13.2" zeroHeight="1" x14ac:dyDescent="0.25"/>
  <cols>
    <col min="1" max="1" width="2.109375" customWidth="1"/>
    <col min="2" max="2" width="44.44140625" customWidth="1"/>
    <col min="3" max="3" width="12.5546875" customWidth="1"/>
    <col min="4" max="8" width="9.6640625" customWidth="1"/>
    <col min="9" max="9" width="11.109375" customWidth="1"/>
    <col min="10" max="255" width="11.44140625" hidden="1" customWidth="1"/>
  </cols>
  <sheetData>
    <row r="1" spans="1:9" s="665" customFormat="1" ht="11.25" customHeight="1" x14ac:dyDescent="0.25">
      <c r="A1" s="664"/>
      <c r="B1" s="742"/>
      <c r="C1" s="742"/>
      <c r="D1" s="742"/>
      <c r="E1" s="742"/>
      <c r="F1" s="742"/>
      <c r="G1" s="742"/>
      <c r="H1" s="742"/>
      <c r="I1" s="742"/>
    </row>
    <row r="2" spans="1:9" s="31" customFormat="1" ht="14.4" thickBot="1" x14ac:dyDescent="0.3">
      <c r="A2" s="35"/>
      <c r="B2" s="1040"/>
      <c r="C2" s="1040"/>
      <c r="D2" s="1040"/>
      <c r="E2" s="1040"/>
      <c r="F2" s="1040"/>
      <c r="G2" s="1040"/>
      <c r="H2" s="1040"/>
      <c r="I2" s="1040"/>
    </row>
    <row r="3" spans="1:9" s="31" customFormat="1" ht="21" customHeight="1" thickBot="1" x14ac:dyDescent="0.3">
      <c r="A3" s="35"/>
      <c r="B3" s="870" t="s">
        <v>591</v>
      </c>
      <c r="C3" s="871"/>
      <c r="D3" s="871"/>
      <c r="E3" s="871"/>
      <c r="F3" s="871"/>
      <c r="G3" s="871"/>
      <c r="H3" s="871"/>
      <c r="I3" s="872"/>
    </row>
    <row r="4" spans="1:9" s="31" customFormat="1" ht="14.4" thickBot="1" x14ac:dyDescent="0.3">
      <c r="A4" s="743"/>
      <c r="B4" s="1033" t="s">
        <v>290</v>
      </c>
      <c r="C4" s="1041"/>
      <c r="D4" s="1031" t="s">
        <v>563</v>
      </c>
      <c r="E4" s="1032"/>
      <c r="F4" s="1032"/>
      <c r="G4" s="1032"/>
      <c r="H4" s="1032"/>
      <c r="I4" s="1037"/>
    </row>
    <row r="5" spans="1:9" s="31" customFormat="1" ht="14.4" thickBot="1" x14ac:dyDescent="0.3">
      <c r="A5" s="743"/>
      <c r="B5" s="1035"/>
      <c r="C5" s="1042"/>
      <c r="D5" s="614">
        <f>MATERIALES!C5</f>
        <v>1900</v>
      </c>
      <c r="E5" s="603">
        <f>D5+1</f>
        <v>1901</v>
      </c>
      <c r="F5" s="603">
        <f>E5+1</f>
        <v>1902</v>
      </c>
      <c r="G5" s="600">
        <f>F5+1</f>
        <v>1903</v>
      </c>
      <c r="H5" s="604">
        <f>G5+1</f>
        <v>1904</v>
      </c>
      <c r="I5" s="605" t="s">
        <v>284</v>
      </c>
    </row>
    <row r="6" spans="1:9" s="31" customFormat="1" ht="27" customHeight="1" thickBot="1" x14ac:dyDescent="0.3">
      <c r="A6" s="743"/>
      <c r="B6" s="1043" t="s">
        <v>629</v>
      </c>
      <c r="C6" s="1044"/>
      <c r="D6" s="724">
        <f>SUM(D7:D20)</f>
        <v>0</v>
      </c>
      <c r="E6" s="725">
        <f>SUM(E7:E20)</f>
        <v>0</v>
      </c>
      <c r="F6" s="725">
        <f>SUM(F7:F20)</f>
        <v>0</v>
      </c>
      <c r="G6" s="725">
        <f>SUM(G7:G20)</f>
        <v>0</v>
      </c>
      <c r="H6" s="726">
        <f>SUM(H7:H20)</f>
        <v>0</v>
      </c>
      <c r="I6" s="727">
        <f t="shared" ref="I6:I45" si="0">SUM(D6:H6)</f>
        <v>0</v>
      </c>
    </row>
    <row r="7" spans="1:9" s="31" customFormat="1" ht="17.25" customHeight="1" x14ac:dyDescent="0.25">
      <c r="A7" s="743"/>
      <c r="B7" s="1045"/>
      <c r="C7" s="1046"/>
      <c r="D7" s="701"/>
      <c r="E7" s="702"/>
      <c r="F7" s="702"/>
      <c r="G7" s="703"/>
      <c r="H7" s="704"/>
      <c r="I7" s="728">
        <f t="shared" si="0"/>
        <v>0</v>
      </c>
    </row>
    <row r="8" spans="1:9" s="31" customFormat="1" ht="17.25" customHeight="1" x14ac:dyDescent="0.25">
      <c r="A8" s="743"/>
      <c r="B8" s="1038"/>
      <c r="C8" s="1039"/>
      <c r="D8" s="706"/>
      <c r="E8" s="707"/>
      <c r="F8" s="707"/>
      <c r="G8" s="708"/>
      <c r="H8" s="709"/>
      <c r="I8" s="729">
        <f t="shared" si="0"/>
        <v>0</v>
      </c>
    </row>
    <row r="9" spans="1:9" s="31" customFormat="1" ht="17.25" customHeight="1" x14ac:dyDescent="0.25">
      <c r="A9" s="743"/>
      <c r="B9" s="1038"/>
      <c r="C9" s="1039"/>
      <c r="D9" s="706"/>
      <c r="E9" s="707"/>
      <c r="F9" s="707"/>
      <c r="G9" s="708"/>
      <c r="H9" s="709"/>
      <c r="I9" s="729">
        <f t="shared" si="0"/>
        <v>0</v>
      </c>
    </row>
    <row r="10" spans="1:9" s="31" customFormat="1" ht="17.25" customHeight="1" x14ac:dyDescent="0.25">
      <c r="A10" s="743"/>
      <c r="B10" s="1038"/>
      <c r="C10" s="1039"/>
      <c r="D10" s="706"/>
      <c r="E10" s="707"/>
      <c r="F10" s="707"/>
      <c r="G10" s="708"/>
      <c r="H10" s="709"/>
      <c r="I10" s="729">
        <f t="shared" si="0"/>
        <v>0</v>
      </c>
    </row>
    <row r="11" spans="1:9" s="31" customFormat="1" ht="17.25" customHeight="1" x14ac:dyDescent="0.25">
      <c r="A11" s="743"/>
      <c r="B11" s="1038"/>
      <c r="C11" s="1039"/>
      <c r="D11" s="706"/>
      <c r="E11" s="707"/>
      <c r="F11" s="707"/>
      <c r="G11" s="708"/>
      <c r="H11" s="709"/>
      <c r="I11" s="729">
        <f t="shared" si="0"/>
        <v>0</v>
      </c>
    </row>
    <row r="12" spans="1:9" s="31" customFormat="1" ht="17.25" customHeight="1" x14ac:dyDescent="0.25">
      <c r="A12" s="743"/>
      <c r="B12" s="1038"/>
      <c r="C12" s="1039"/>
      <c r="D12" s="706"/>
      <c r="E12" s="707"/>
      <c r="F12" s="707"/>
      <c r="G12" s="708"/>
      <c r="H12" s="709"/>
      <c r="I12" s="729">
        <f t="shared" si="0"/>
        <v>0</v>
      </c>
    </row>
    <row r="13" spans="1:9" s="31" customFormat="1" ht="17.25" customHeight="1" x14ac:dyDescent="0.25">
      <c r="A13" s="743"/>
      <c r="B13" s="1038"/>
      <c r="C13" s="1039"/>
      <c r="D13" s="706"/>
      <c r="E13" s="707"/>
      <c r="F13" s="707"/>
      <c r="G13" s="708"/>
      <c r="H13" s="709"/>
      <c r="I13" s="729">
        <f t="shared" si="0"/>
        <v>0</v>
      </c>
    </row>
    <row r="14" spans="1:9" s="31" customFormat="1" ht="17.25" customHeight="1" x14ac:dyDescent="0.25">
      <c r="A14" s="743"/>
      <c r="B14" s="1038"/>
      <c r="C14" s="1039"/>
      <c r="D14" s="711"/>
      <c r="E14" s="712"/>
      <c r="F14" s="712"/>
      <c r="G14" s="713"/>
      <c r="H14" s="714"/>
      <c r="I14" s="729">
        <f t="shared" si="0"/>
        <v>0</v>
      </c>
    </row>
    <row r="15" spans="1:9" s="31" customFormat="1" ht="17.25" customHeight="1" x14ac:dyDescent="0.25">
      <c r="A15" s="743"/>
      <c r="B15" s="1038"/>
      <c r="C15" s="1039"/>
      <c r="D15" s="711"/>
      <c r="E15" s="712"/>
      <c r="F15" s="712"/>
      <c r="G15" s="713"/>
      <c r="H15" s="714"/>
      <c r="I15" s="729">
        <f t="shared" si="0"/>
        <v>0</v>
      </c>
    </row>
    <row r="16" spans="1:9" s="31" customFormat="1" ht="17.25" customHeight="1" x14ac:dyDescent="0.25">
      <c r="A16" s="743"/>
      <c r="B16" s="1038"/>
      <c r="C16" s="1039"/>
      <c r="D16" s="711"/>
      <c r="E16" s="712"/>
      <c r="F16" s="712"/>
      <c r="G16" s="713"/>
      <c r="H16" s="714"/>
      <c r="I16" s="729">
        <f t="shared" si="0"/>
        <v>0</v>
      </c>
    </row>
    <row r="17" spans="1:9" s="31" customFormat="1" ht="17.25" customHeight="1" x14ac:dyDescent="0.25">
      <c r="A17" s="743"/>
      <c r="B17" s="1038"/>
      <c r="C17" s="1039"/>
      <c r="D17" s="711"/>
      <c r="E17" s="712"/>
      <c r="F17" s="712"/>
      <c r="G17" s="713"/>
      <c r="H17" s="714"/>
      <c r="I17" s="729">
        <f t="shared" si="0"/>
        <v>0</v>
      </c>
    </row>
    <row r="18" spans="1:9" s="31" customFormat="1" ht="17.25" customHeight="1" x14ac:dyDescent="0.25">
      <c r="A18" s="743"/>
      <c r="B18" s="1038"/>
      <c r="C18" s="1039"/>
      <c r="D18" s="711"/>
      <c r="E18" s="712"/>
      <c r="F18" s="712"/>
      <c r="G18" s="713"/>
      <c r="H18" s="714"/>
      <c r="I18" s="730">
        <f t="shared" si="0"/>
        <v>0</v>
      </c>
    </row>
    <row r="19" spans="1:9" s="31" customFormat="1" ht="17.25" customHeight="1" x14ac:dyDescent="0.25">
      <c r="A19" s="743"/>
      <c r="B19" s="1038"/>
      <c r="C19" s="1039"/>
      <c r="D19" s="711"/>
      <c r="E19" s="712"/>
      <c r="F19" s="712"/>
      <c r="G19" s="713"/>
      <c r="H19" s="714"/>
      <c r="I19" s="730">
        <f t="shared" si="0"/>
        <v>0</v>
      </c>
    </row>
    <row r="20" spans="1:9" s="31" customFormat="1" ht="17.25" customHeight="1" thickBot="1" x14ac:dyDescent="0.3">
      <c r="A20" s="743"/>
      <c r="B20" s="1048"/>
      <c r="C20" s="1049"/>
      <c r="D20" s="715"/>
      <c r="E20" s="716"/>
      <c r="F20" s="716"/>
      <c r="G20" s="717"/>
      <c r="H20" s="718"/>
      <c r="I20" s="731">
        <f t="shared" si="0"/>
        <v>0</v>
      </c>
    </row>
    <row r="21" spans="1:9" s="31" customFormat="1" ht="37.5" customHeight="1" thickBot="1" x14ac:dyDescent="0.3">
      <c r="A21" s="743"/>
      <c r="B21" s="738" t="s">
        <v>630</v>
      </c>
      <c r="C21" s="615" t="s">
        <v>613</v>
      </c>
      <c r="D21" s="732">
        <f>SUM(D22:D44)</f>
        <v>0</v>
      </c>
      <c r="E21" s="733">
        <f>SUM(E22:E44)</f>
        <v>0</v>
      </c>
      <c r="F21" s="733">
        <f>SUM(F22:F44)</f>
        <v>0</v>
      </c>
      <c r="G21" s="733">
        <f>SUM(G22:G44)</f>
        <v>0</v>
      </c>
      <c r="H21" s="727">
        <f>SUM(H22:H44)</f>
        <v>0</v>
      </c>
      <c r="I21" s="727">
        <f t="shared" si="0"/>
        <v>0</v>
      </c>
    </row>
    <row r="22" spans="1:9" s="31" customFormat="1" ht="17.25" customHeight="1" x14ac:dyDescent="0.25">
      <c r="A22" s="743"/>
      <c r="B22" s="739"/>
      <c r="C22" s="610"/>
      <c r="D22" s="701"/>
      <c r="E22" s="702"/>
      <c r="F22" s="702"/>
      <c r="G22" s="703"/>
      <c r="H22" s="704"/>
      <c r="I22" s="734">
        <f t="shared" si="0"/>
        <v>0</v>
      </c>
    </row>
    <row r="23" spans="1:9" s="31" customFormat="1" ht="17.25" customHeight="1" x14ac:dyDescent="0.25">
      <c r="A23" s="743"/>
      <c r="B23" s="553"/>
      <c r="C23" s="553"/>
      <c r="D23" s="706"/>
      <c r="E23" s="707"/>
      <c r="F23" s="707"/>
      <c r="G23" s="708"/>
      <c r="H23" s="709"/>
      <c r="I23" s="730">
        <f t="shared" si="0"/>
        <v>0</v>
      </c>
    </row>
    <row r="24" spans="1:9" s="31" customFormat="1" ht="17.25" customHeight="1" x14ac:dyDescent="0.25">
      <c r="A24" s="743"/>
      <c r="B24" s="553"/>
      <c r="C24" s="611"/>
      <c r="D24" s="706"/>
      <c r="E24" s="707"/>
      <c r="F24" s="707"/>
      <c r="G24" s="708"/>
      <c r="H24" s="709"/>
      <c r="I24" s="730">
        <f t="shared" si="0"/>
        <v>0</v>
      </c>
    </row>
    <row r="25" spans="1:9" s="31" customFormat="1" ht="17.25" customHeight="1" x14ac:dyDescent="0.25">
      <c r="A25" s="743"/>
      <c r="B25" s="553"/>
      <c r="C25" s="611"/>
      <c r="D25" s="706"/>
      <c r="E25" s="707"/>
      <c r="F25" s="707"/>
      <c r="G25" s="708"/>
      <c r="H25" s="709"/>
      <c r="I25" s="730">
        <f t="shared" si="0"/>
        <v>0</v>
      </c>
    </row>
    <row r="26" spans="1:9" s="31" customFormat="1" ht="17.25" customHeight="1" x14ac:dyDescent="0.25">
      <c r="A26" s="743"/>
      <c r="B26" s="553"/>
      <c r="C26" s="611"/>
      <c r="D26" s="706"/>
      <c r="E26" s="707"/>
      <c r="F26" s="707"/>
      <c r="G26" s="708"/>
      <c r="H26" s="709"/>
      <c r="I26" s="730">
        <f t="shared" si="0"/>
        <v>0</v>
      </c>
    </row>
    <row r="27" spans="1:9" s="31" customFormat="1" ht="17.25" customHeight="1" x14ac:dyDescent="0.25">
      <c r="A27" s="743"/>
      <c r="B27" s="553"/>
      <c r="C27" s="611"/>
      <c r="D27" s="706"/>
      <c r="E27" s="707"/>
      <c r="F27" s="707"/>
      <c r="G27" s="708"/>
      <c r="H27" s="709"/>
      <c r="I27" s="730">
        <f t="shared" si="0"/>
        <v>0</v>
      </c>
    </row>
    <row r="28" spans="1:9" s="31" customFormat="1" ht="17.25" customHeight="1" x14ac:dyDescent="0.25">
      <c r="A28" s="743"/>
      <c r="B28" s="553"/>
      <c r="C28" s="611"/>
      <c r="D28" s="706"/>
      <c r="E28" s="707"/>
      <c r="F28" s="707"/>
      <c r="G28" s="708"/>
      <c r="H28" s="709"/>
      <c r="I28" s="730">
        <f t="shared" si="0"/>
        <v>0</v>
      </c>
    </row>
    <row r="29" spans="1:9" s="31" customFormat="1" ht="17.25" customHeight="1" x14ac:dyDescent="0.25">
      <c r="A29" s="743"/>
      <c r="B29" s="553"/>
      <c r="C29" s="611"/>
      <c r="D29" s="706"/>
      <c r="E29" s="707"/>
      <c r="F29" s="707"/>
      <c r="G29" s="708"/>
      <c r="H29" s="709"/>
      <c r="I29" s="730">
        <f t="shared" si="0"/>
        <v>0</v>
      </c>
    </row>
    <row r="30" spans="1:9" s="31" customFormat="1" ht="17.25" customHeight="1" x14ac:dyDescent="0.25">
      <c r="A30" s="743"/>
      <c r="B30" s="553"/>
      <c r="C30" s="611"/>
      <c r="D30" s="706"/>
      <c r="E30" s="707"/>
      <c r="F30" s="707"/>
      <c r="G30" s="708"/>
      <c r="H30" s="709"/>
      <c r="I30" s="730">
        <f t="shared" si="0"/>
        <v>0</v>
      </c>
    </row>
    <row r="31" spans="1:9" s="31" customFormat="1" ht="17.25" customHeight="1" x14ac:dyDescent="0.25">
      <c r="A31" s="743"/>
      <c r="B31" s="553"/>
      <c r="C31" s="611"/>
      <c r="D31" s="706"/>
      <c r="E31" s="707"/>
      <c r="F31" s="707"/>
      <c r="G31" s="708"/>
      <c r="H31" s="709"/>
      <c r="I31" s="730">
        <f t="shared" si="0"/>
        <v>0</v>
      </c>
    </row>
    <row r="32" spans="1:9" s="31" customFormat="1" ht="17.25" customHeight="1" x14ac:dyDescent="0.25">
      <c r="A32" s="743"/>
      <c r="B32" s="553"/>
      <c r="C32" s="611"/>
      <c r="D32" s="706"/>
      <c r="E32" s="707"/>
      <c r="F32" s="707"/>
      <c r="G32" s="708"/>
      <c r="H32" s="709"/>
      <c r="I32" s="730">
        <f t="shared" si="0"/>
        <v>0</v>
      </c>
    </row>
    <row r="33" spans="1:9" s="31" customFormat="1" ht="17.25" customHeight="1" x14ac:dyDescent="0.25">
      <c r="A33" s="743"/>
      <c r="B33" s="553"/>
      <c r="C33" s="611"/>
      <c r="D33" s="706"/>
      <c r="E33" s="707"/>
      <c r="F33" s="707"/>
      <c r="G33" s="708"/>
      <c r="H33" s="709"/>
      <c r="I33" s="730">
        <f t="shared" si="0"/>
        <v>0</v>
      </c>
    </row>
    <row r="34" spans="1:9" s="31" customFormat="1" ht="17.25" customHeight="1" x14ac:dyDescent="0.25">
      <c r="A34" s="743"/>
      <c r="B34" s="553"/>
      <c r="C34" s="611"/>
      <c r="D34" s="706"/>
      <c r="E34" s="707"/>
      <c r="F34" s="707"/>
      <c r="G34" s="708"/>
      <c r="H34" s="709"/>
      <c r="I34" s="730">
        <f t="shared" si="0"/>
        <v>0</v>
      </c>
    </row>
    <row r="35" spans="1:9" s="31" customFormat="1" ht="17.25" customHeight="1" x14ac:dyDescent="0.25">
      <c r="A35" s="743"/>
      <c r="B35" s="553"/>
      <c r="C35" s="611"/>
      <c r="D35" s="706"/>
      <c r="E35" s="707"/>
      <c r="F35" s="707"/>
      <c r="G35" s="708"/>
      <c r="H35" s="709"/>
      <c r="I35" s="730">
        <f t="shared" si="0"/>
        <v>0</v>
      </c>
    </row>
    <row r="36" spans="1:9" s="31" customFormat="1" ht="17.25" customHeight="1" x14ac:dyDescent="0.25">
      <c r="A36" s="743"/>
      <c r="B36" s="553"/>
      <c r="C36" s="611"/>
      <c r="D36" s="706"/>
      <c r="E36" s="707"/>
      <c r="F36" s="707"/>
      <c r="G36" s="708"/>
      <c r="H36" s="709"/>
      <c r="I36" s="730">
        <f t="shared" si="0"/>
        <v>0</v>
      </c>
    </row>
    <row r="37" spans="1:9" s="31" customFormat="1" ht="17.25" customHeight="1" x14ac:dyDescent="0.25">
      <c r="A37" s="743"/>
      <c r="B37" s="553"/>
      <c r="C37" s="612"/>
      <c r="D37" s="711"/>
      <c r="E37" s="712"/>
      <c r="F37" s="712"/>
      <c r="G37" s="713"/>
      <c r="H37" s="714"/>
      <c r="I37" s="730">
        <f t="shared" si="0"/>
        <v>0</v>
      </c>
    </row>
    <row r="38" spans="1:9" s="31" customFormat="1" ht="17.25" customHeight="1" x14ac:dyDescent="0.25">
      <c r="A38" s="743"/>
      <c r="B38" s="553"/>
      <c r="C38" s="612"/>
      <c r="D38" s="711"/>
      <c r="E38" s="712"/>
      <c r="F38" s="712"/>
      <c r="G38" s="713"/>
      <c r="H38" s="714"/>
      <c r="I38" s="730">
        <f t="shared" si="0"/>
        <v>0</v>
      </c>
    </row>
    <row r="39" spans="1:9" s="31" customFormat="1" ht="17.25" customHeight="1" x14ac:dyDescent="0.25">
      <c r="A39" s="743"/>
      <c r="B39" s="553"/>
      <c r="C39" s="612"/>
      <c r="D39" s="711"/>
      <c r="E39" s="712"/>
      <c r="F39" s="712"/>
      <c r="G39" s="713"/>
      <c r="H39" s="714"/>
      <c r="I39" s="730">
        <f t="shared" si="0"/>
        <v>0</v>
      </c>
    </row>
    <row r="40" spans="1:9" s="31" customFormat="1" ht="17.25" customHeight="1" x14ac:dyDescent="0.25">
      <c r="A40" s="743"/>
      <c r="B40" s="553"/>
      <c r="C40" s="612"/>
      <c r="D40" s="711"/>
      <c r="E40" s="712"/>
      <c r="F40" s="712"/>
      <c r="G40" s="713"/>
      <c r="H40" s="714"/>
      <c r="I40" s="730">
        <f t="shared" si="0"/>
        <v>0</v>
      </c>
    </row>
    <row r="41" spans="1:9" s="31" customFormat="1" ht="17.25" customHeight="1" x14ac:dyDescent="0.25">
      <c r="A41" s="743"/>
      <c r="B41" s="553"/>
      <c r="C41" s="612"/>
      <c r="D41" s="711"/>
      <c r="E41" s="712"/>
      <c r="F41" s="712"/>
      <c r="G41" s="713"/>
      <c r="H41" s="714"/>
      <c r="I41" s="730">
        <f t="shared" si="0"/>
        <v>0</v>
      </c>
    </row>
    <row r="42" spans="1:9" s="31" customFormat="1" ht="17.25" customHeight="1" x14ac:dyDescent="0.25">
      <c r="A42" s="743"/>
      <c r="B42" s="553"/>
      <c r="C42" s="612"/>
      <c r="D42" s="711"/>
      <c r="E42" s="712"/>
      <c r="F42" s="712"/>
      <c r="G42" s="713"/>
      <c r="H42" s="714"/>
      <c r="I42" s="730">
        <f t="shared" si="0"/>
        <v>0</v>
      </c>
    </row>
    <row r="43" spans="1:9" s="31" customFormat="1" ht="17.25" customHeight="1" x14ac:dyDescent="0.25">
      <c r="A43" s="743"/>
      <c r="B43" s="553"/>
      <c r="C43" s="612"/>
      <c r="D43" s="711"/>
      <c r="E43" s="712"/>
      <c r="F43" s="712"/>
      <c r="G43" s="713"/>
      <c r="H43" s="714"/>
      <c r="I43" s="730">
        <f t="shared" si="0"/>
        <v>0</v>
      </c>
    </row>
    <row r="44" spans="1:9" s="31" customFormat="1" ht="17.25" customHeight="1" thickBot="1" x14ac:dyDescent="0.3">
      <c r="A44" s="743"/>
      <c r="B44" s="740"/>
      <c r="C44" s="613"/>
      <c r="D44" s="715"/>
      <c r="E44" s="716"/>
      <c r="F44" s="716"/>
      <c r="G44" s="717"/>
      <c r="H44" s="718"/>
      <c r="I44" s="731">
        <f t="shared" si="0"/>
        <v>0</v>
      </c>
    </row>
    <row r="45" spans="1:9" s="31" customFormat="1" ht="18" customHeight="1" thickBot="1" x14ac:dyDescent="0.3">
      <c r="A45" s="743"/>
      <c r="B45" s="741" t="s">
        <v>282</v>
      </c>
      <c r="C45" s="609"/>
      <c r="D45" s="735">
        <f>D6+D21</f>
        <v>0</v>
      </c>
      <c r="E45" s="736">
        <f>E6+E21</f>
        <v>0</v>
      </c>
      <c r="F45" s="736">
        <f>F6+F21</f>
        <v>0</v>
      </c>
      <c r="G45" s="736">
        <f>G6+G21</f>
        <v>0</v>
      </c>
      <c r="H45" s="737">
        <f>H6+H21</f>
        <v>0</v>
      </c>
      <c r="I45" s="737">
        <f t="shared" si="0"/>
        <v>0</v>
      </c>
    </row>
    <row r="46" spans="1:9" s="29" customFormat="1" ht="7.5" customHeight="1" thickBot="1" x14ac:dyDescent="0.3">
      <c r="A46" s="50"/>
      <c r="B46" s="1047"/>
      <c r="C46" s="1047"/>
      <c r="D46" s="1047"/>
      <c r="E46" s="1047"/>
      <c r="F46" s="1047"/>
      <c r="G46" s="1047"/>
      <c r="H46" s="1047"/>
      <c r="I46" s="1047"/>
    </row>
    <row r="47" spans="1:9" ht="8.25" customHeight="1" x14ac:dyDescent="0.25"/>
    <row r="48" spans="1:9" ht="12" customHeight="1" x14ac:dyDescent="0.25">
      <c r="A48" s="92" t="e">
        <f>IF(Identificador="","",Identificador)</f>
        <v>#REF!</v>
      </c>
    </row>
    <row r="49" spans="2:9" x14ac:dyDescent="0.25">
      <c r="B49" s="951" t="s">
        <v>628</v>
      </c>
      <c r="C49" s="951"/>
      <c r="D49" s="951"/>
      <c r="E49" s="951"/>
      <c r="F49" s="951"/>
      <c r="G49" s="951"/>
      <c r="H49" s="951"/>
      <c r="I49" s="951"/>
    </row>
    <row r="50" spans="2:9" x14ac:dyDescent="0.25">
      <c r="B50" s="951"/>
      <c r="C50" s="951"/>
      <c r="D50" s="951"/>
      <c r="E50" s="951"/>
      <c r="F50" s="951"/>
      <c r="G50" s="951"/>
      <c r="H50" s="951"/>
      <c r="I50" s="951"/>
    </row>
    <row r="51" spans="2:9" x14ac:dyDescent="0.25">
      <c r="B51" s="951"/>
      <c r="C51" s="951"/>
      <c r="D51" s="951"/>
      <c r="E51" s="951"/>
      <c r="F51" s="951"/>
      <c r="G51" s="951"/>
      <c r="H51" s="951"/>
      <c r="I51" s="951"/>
    </row>
    <row r="52" spans="2:9" x14ac:dyDescent="0.25">
      <c r="B52" s="951"/>
      <c r="C52" s="951"/>
      <c r="D52" s="951"/>
      <c r="E52" s="951"/>
      <c r="F52" s="951"/>
      <c r="G52" s="951"/>
      <c r="H52" s="951"/>
      <c r="I52" s="951"/>
    </row>
    <row r="53" spans="2:9" x14ac:dyDescent="0.25">
      <c r="B53" s="951"/>
      <c r="C53" s="951"/>
      <c r="D53" s="951"/>
      <c r="E53" s="951"/>
      <c r="F53" s="951"/>
      <c r="G53" s="951"/>
      <c r="H53" s="951"/>
      <c r="I53" s="951"/>
    </row>
    <row r="54" spans="2:9" x14ac:dyDescent="0.25"/>
    <row r="55" spans="2:9" x14ac:dyDescent="0.25"/>
    <row r="56" spans="2:9" hidden="1" x14ac:dyDescent="0.25"/>
    <row r="57" spans="2:9" hidden="1" x14ac:dyDescent="0.25"/>
    <row r="58" spans="2:9" hidden="1" x14ac:dyDescent="0.25"/>
    <row r="59" spans="2:9" hidden="1" x14ac:dyDescent="0.25"/>
    <row r="60" spans="2:9" hidden="1" x14ac:dyDescent="0.25"/>
    <row r="61" spans="2:9" hidden="1" x14ac:dyDescent="0.25"/>
    <row r="62" spans="2:9" hidden="1" x14ac:dyDescent="0.25">
      <c r="C62" t="s">
        <v>584</v>
      </c>
    </row>
    <row r="63" spans="2:9" hidden="1" x14ac:dyDescent="0.25">
      <c r="C63" t="s">
        <v>585</v>
      </c>
    </row>
    <row r="64" spans="2:9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sheetProtection password="ED1B" sheet="1" objects="1" scenarios="1" selectLockedCells="1"/>
  <mergeCells count="21">
    <mergeCell ref="B49:I53"/>
    <mergeCell ref="B4:C5"/>
    <mergeCell ref="B6:C6"/>
    <mergeCell ref="B7:C7"/>
    <mergeCell ref="B8:C8"/>
    <mergeCell ref="B46:I46"/>
    <mergeCell ref="B18:C18"/>
    <mergeCell ref="B19:C19"/>
    <mergeCell ref="B20:C20"/>
    <mergeCell ref="B14:C14"/>
    <mergeCell ref="B15:C15"/>
    <mergeCell ref="B16:C16"/>
    <mergeCell ref="B17:C17"/>
    <mergeCell ref="D4:I4"/>
    <mergeCell ref="B11:C11"/>
    <mergeCell ref="B12:C12"/>
    <mergeCell ref="B13:C13"/>
    <mergeCell ref="B2:I2"/>
    <mergeCell ref="B3:I3"/>
    <mergeCell ref="B9:C9"/>
    <mergeCell ref="B10:C10"/>
  </mergeCells>
  <phoneticPr fontId="4" type="noConversion"/>
  <conditionalFormatting sqref="A48">
    <cfRule type="cellIs" dxfId="3" priority="1" stopIfTrue="1" operator="equal">
      <formula>" -  - 00/00/0000"</formula>
    </cfRule>
  </conditionalFormatting>
  <conditionalFormatting sqref="D22:H44 D7:H20">
    <cfRule type="expression" dxfId="2" priority="2" stopIfTrue="1">
      <formula>(LEN(TEXT(D7-INT(D7),"@"))&gt;3)</formula>
    </cfRule>
  </conditionalFormatting>
  <dataValidations count="1">
    <dataValidation type="list" allowBlank="1" showInputMessage="1" showErrorMessage="1" sqref="C22:C44">
      <formula1>$C$62:$C$63</formula1>
    </dataValidation>
  </dataValidations>
  <pageMargins left="0.39370078740157483" right="0.39370078740157483" top="0.78740157480314965" bottom="0.59055118110236227" header="0" footer="0"/>
  <pageSetup paperSize="9" scale="80" orientation="portrait" r:id="rId1"/>
  <headerFooter alignWithMargins="0">
    <oddFooter>&amp;R&amp;"Arial Narrow,Normal"&amp;9&amp;A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Button 1">
              <controlPr locked="0" defaultSize="0" print="0" autoFill="0" autoPict="0" macro="[0]!IraHojaSiguiente">
                <anchor moveWithCells="1" sizeWithCells="1">
                  <from>
                    <xdr:col>255</xdr:col>
                    <xdr:colOff>0</xdr:colOff>
                    <xdr:row>86</xdr:row>
                    <xdr:rowOff>0</xdr:rowOff>
                  </from>
                  <to>
                    <xdr:col>255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pageSetUpPr fitToPage="1"/>
  </sheetPr>
  <dimension ref="A1:M55"/>
  <sheetViews>
    <sheetView showGridLines="0" workbookViewId="0"/>
  </sheetViews>
  <sheetFormatPr baseColWidth="10" defaultColWidth="0" defaultRowHeight="13.2" zeroHeight="1" x14ac:dyDescent="0.25"/>
  <cols>
    <col min="1" max="1" width="2.109375" customWidth="1"/>
    <col min="2" max="2" width="37.88671875" customWidth="1"/>
    <col min="3" max="8" width="10.6640625" customWidth="1"/>
    <col min="9" max="9" width="2.109375" customWidth="1"/>
    <col min="10" max="13" width="12.6640625" hidden="1" customWidth="1"/>
    <col min="14" max="16384" width="11.44140625" hidden="1"/>
  </cols>
  <sheetData>
    <row r="1" spans="1:9" ht="11.25" customHeight="1" thickTop="1" thickBot="1" x14ac:dyDescent="0.3">
      <c r="A1" s="17"/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0"/>
      <c r="B2" s="1055" t="s">
        <v>593</v>
      </c>
      <c r="C2" s="1056"/>
      <c r="D2" s="1056"/>
      <c r="E2" s="1056"/>
      <c r="F2" s="1056"/>
      <c r="G2" s="1056"/>
      <c r="H2" s="1057"/>
      <c r="I2" s="1061"/>
    </row>
    <row r="3" spans="1:9" ht="20.25" customHeight="1" thickBot="1" x14ac:dyDescent="0.3">
      <c r="A3" s="10"/>
      <c r="B3" s="1058"/>
      <c r="C3" s="1059"/>
      <c r="D3" s="1059"/>
      <c r="E3" s="1059"/>
      <c r="F3" s="1059"/>
      <c r="G3" s="1059"/>
      <c r="H3" s="1060"/>
      <c r="I3" s="1061"/>
    </row>
    <row r="4" spans="1:9" ht="14.4" thickBot="1" x14ac:dyDescent="0.3">
      <c r="A4" s="16"/>
      <c r="B4" s="1029" t="s">
        <v>290</v>
      </c>
      <c r="C4" s="1031" t="s">
        <v>563</v>
      </c>
      <c r="D4" s="1032"/>
      <c r="E4" s="1032"/>
      <c r="F4" s="1032"/>
      <c r="G4" s="1032"/>
      <c r="H4" s="1037"/>
      <c r="I4" s="12"/>
    </row>
    <row r="5" spans="1:9" ht="14.4" thickBot="1" x14ac:dyDescent="0.3">
      <c r="A5" s="16"/>
      <c r="B5" s="1030"/>
      <c r="C5" s="598">
        <f>MATERIALES!C5</f>
        <v>1900</v>
      </c>
      <c r="D5" s="600">
        <f>C5+1</f>
        <v>1901</v>
      </c>
      <c r="E5" s="600">
        <f>D5+1</f>
        <v>1902</v>
      </c>
      <c r="F5" s="606">
        <f>E5+1</f>
        <v>1903</v>
      </c>
      <c r="G5" s="601">
        <f>F5+1</f>
        <v>1904</v>
      </c>
      <c r="H5" s="602" t="s">
        <v>284</v>
      </c>
      <c r="I5" s="12"/>
    </row>
    <row r="6" spans="1:9" ht="27.6" x14ac:dyDescent="0.25">
      <c r="A6" s="16"/>
      <c r="B6" s="504" t="s">
        <v>575</v>
      </c>
      <c r="C6" s="744"/>
      <c r="D6" s="744"/>
      <c r="E6" s="744"/>
      <c r="F6" s="745"/>
      <c r="G6" s="704"/>
      <c r="H6" s="746">
        <f>SUM(C6:G6)</f>
        <v>0</v>
      </c>
      <c r="I6" s="12"/>
    </row>
    <row r="7" spans="1:9" ht="30" customHeight="1" thickBot="1" x14ac:dyDescent="0.3">
      <c r="A7" s="10"/>
      <c r="B7" s="505" t="s">
        <v>577</v>
      </c>
      <c r="C7" s="715"/>
      <c r="D7" s="716"/>
      <c r="E7" s="716"/>
      <c r="F7" s="717"/>
      <c r="G7" s="718"/>
      <c r="H7" s="747">
        <f>SUM(C7:G7)</f>
        <v>0</v>
      </c>
      <c r="I7" s="12"/>
    </row>
    <row r="8" spans="1:9" ht="20.25" customHeight="1" thickBot="1" x14ac:dyDescent="0.3">
      <c r="A8" s="16"/>
      <c r="B8" s="503" t="s">
        <v>282</v>
      </c>
      <c r="C8" s="748">
        <f>SUM(C6:C7)</f>
        <v>0</v>
      </c>
      <c r="D8" s="721">
        <f>SUM(D6:D7)</f>
        <v>0</v>
      </c>
      <c r="E8" s="721">
        <f>SUM(E6:E7)</f>
        <v>0</v>
      </c>
      <c r="F8" s="722">
        <f>SUM(F6:F7)</f>
        <v>0</v>
      </c>
      <c r="G8" s="720">
        <f>SUM(G6:G7)</f>
        <v>0</v>
      </c>
      <c r="H8" s="749">
        <f>SUM(C8:G8)</f>
        <v>0</v>
      </c>
      <c r="I8" s="12"/>
    </row>
    <row r="9" spans="1:9" ht="13.8" x14ac:dyDescent="0.25">
      <c r="A9" s="10"/>
      <c r="B9" s="1040"/>
      <c r="C9" s="1040"/>
      <c r="D9" s="1040"/>
      <c r="E9" s="1040"/>
      <c r="F9" s="1040"/>
      <c r="G9" s="1040"/>
      <c r="H9" s="1040"/>
      <c r="I9" s="1062"/>
    </row>
    <row r="10" spans="1:9" ht="7.5" customHeight="1" thickBot="1" x14ac:dyDescent="0.3">
      <c r="A10" s="11"/>
      <c r="B10" s="1052"/>
      <c r="C10" s="1052"/>
      <c r="D10" s="1052"/>
      <c r="E10" s="1052"/>
      <c r="F10" s="1052"/>
      <c r="G10" s="1052"/>
      <c r="H10" s="1052"/>
      <c r="I10" s="1053"/>
    </row>
    <row r="11" spans="1:9" ht="18.75" customHeight="1" thickTop="1" x14ac:dyDescent="0.25"/>
    <row r="12" spans="1:9" ht="80.25" customHeight="1" x14ac:dyDescent="0.25">
      <c r="A12" s="501"/>
      <c r="B12" s="1050" t="s">
        <v>578</v>
      </c>
      <c r="C12" s="1050"/>
      <c r="D12" s="1050"/>
      <c r="E12" s="1050"/>
      <c r="F12" s="1050"/>
      <c r="G12" s="1050"/>
      <c r="H12" s="1050"/>
    </row>
    <row r="13" spans="1:9" ht="17.25" customHeight="1" x14ac:dyDescent="0.25">
      <c r="A13" s="501"/>
      <c r="B13" s="1054" t="s">
        <v>576</v>
      </c>
      <c r="C13" s="1054"/>
      <c r="D13" s="1054"/>
      <c r="E13" s="1054"/>
      <c r="F13" s="1054"/>
      <c r="G13" s="1054"/>
      <c r="H13" s="1054"/>
    </row>
    <row r="14" spans="1:9" ht="22.5" customHeight="1" x14ac:dyDescent="0.25">
      <c r="A14" s="501"/>
      <c r="B14" s="1051"/>
      <c r="C14" s="1051"/>
      <c r="D14" s="502"/>
      <c r="E14" s="502"/>
      <c r="F14" s="502"/>
      <c r="G14" s="502"/>
      <c r="H14" s="502"/>
    </row>
    <row r="15" spans="1:9" x14ac:dyDescent="0.25">
      <c r="A15" s="1050"/>
      <c r="B15" s="1050"/>
      <c r="C15" s="1050"/>
      <c r="D15" s="1050"/>
      <c r="E15" s="1050"/>
      <c r="F15" s="1050"/>
      <c r="G15" s="1050"/>
      <c r="H15" s="1050"/>
      <c r="I15" s="1050"/>
    </row>
    <row r="16" spans="1:9" x14ac:dyDescent="0.25">
      <c r="A16" s="1050"/>
      <c r="B16" s="1050"/>
      <c r="C16" s="1050"/>
      <c r="D16" s="1050"/>
      <c r="E16" s="1050"/>
      <c r="F16" s="1050"/>
      <c r="G16" s="1050"/>
      <c r="H16" s="1050"/>
      <c r="I16" s="1050"/>
    </row>
    <row r="17" spans="1:9" x14ac:dyDescent="0.25">
      <c r="A17" s="1050"/>
      <c r="B17" s="1050"/>
      <c r="C17" s="1050"/>
      <c r="D17" s="1050"/>
      <c r="E17" s="1050"/>
      <c r="F17" s="1050"/>
      <c r="G17" s="1050"/>
      <c r="H17" s="1050"/>
      <c r="I17" s="1050"/>
    </row>
    <row r="18" spans="1:9" x14ac:dyDescent="0.25">
      <c r="A18" s="1050"/>
      <c r="B18" s="1050"/>
      <c r="C18" s="1050"/>
      <c r="D18" s="1050"/>
      <c r="E18" s="1050"/>
      <c r="F18" s="1050"/>
      <c r="G18" s="1050"/>
      <c r="H18" s="1050"/>
      <c r="I18" s="1050"/>
    </row>
    <row r="19" spans="1:9" x14ac:dyDescent="0.25">
      <c r="A19" s="1050"/>
      <c r="B19" s="1050"/>
      <c r="C19" s="1050"/>
      <c r="D19" s="1050"/>
      <c r="E19" s="1050"/>
      <c r="F19" s="1050"/>
      <c r="G19" s="1050"/>
      <c r="H19" s="1050"/>
      <c r="I19" s="1050"/>
    </row>
    <row r="20" spans="1:9" x14ac:dyDescent="0.25">
      <c r="A20" s="1050"/>
      <c r="B20" s="1050"/>
      <c r="C20" s="1050"/>
      <c r="D20" s="1050"/>
      <c r="E20" s="1050"/>
      <c r="F20" s="1050"/>
      <c r="G20" s="1050"/>
      <c r="H20" s="1050"/>
      <c r="I20" s="1050"/>
    </row>
    <row r="21" spans="1:9" x14ac:dyDescent="0.25">
      <c r="A21" s="1050"/>
      <c r="B21" s="1050"/>
      <c r="C21" s="1050"/>
      <c r="D21" s="1050"/>
      <c r="E21" s="1050"/>
      <c r="F21" s="1050"/>
      <c r="G21" s="1050"/>
      <c r="H21" s="1050"/>
      <c r="I21" s="1050"/>
    </row>
    <row r="22" spans="1:9" x14ac:dyDescent="0.25">
      <c r="A22" s="1050"/>
      <c r="B22" s="1050"/>
      <c r="C22" s="1050"/>
      <c r="D22" s="1050"/>
      <c r="E22" s="1050"/>
      <c r="F22" s="1050"/>
      <c r="G22" s="1050"/>
      <c r="H22" s="1050"/>
      <c r="I22" s="1050"/>
    </row>
    <row r="23" spans="1:9" x14ac:dyDescent="0.25">
      <c r="A23" s="1050"/>
      <c r="B23" s="1050"/>
      <c r="C23" s="1050"/>
      <c r="D23" s="1050"/>
      <c r="E23" s="1050"/>
      <c r="F23" s="1050"/>
      <c r="G23" s="1050"/>
      <c r="H23" s="1050"/>
      <c r="I23" s="1050"/>
    </row>
    <row r="24" spans="1:9" x14ac:dyDescent="0.25">
      <c r="A24" s="1063"/>
      <c r="B24" s="1050"/>
      <c r="C24" s="1050"/>
      <c r="D24" s="1050"/>
      <c r="E24" s="1050"/>
      <c r="F24" s="1050"/>
      <c r="G24" s="1050"/>
      <c r="H24" s="1050"/>
      <c r="I24" s="1050"/>
    </row>
    <row r="25" spans="1:9" x14ac:dyDescent="0.25">
      <c r="A25" s="1050"/>
      <c r="B25" s="1050"/>
      <c r="C25" s="1050"/>
      <c r="D25" s="1050"/>
      <c r="E25" s="1050"/>
      <c r="F25" s="1050"/>
      <c r="G25" s="1050"/>
      <c r="H25" s="1050"/>
      <c r="I25" s="1050"/>
    </row>
    <row r="26" spans="1:9" x14ac:dyDescent="0.25">
      <c r="A26" s="1050"/>
      <c r="B26" s="1050"/>
      <c r="C26" s="1050"/>
      <c r="D26" s="1050"/>
      <c r="E26" s="1050"/>
      <c r="F26" s="1050"/>
      <c r="G26" s="1050"/>
      <c r="H26" s="1050"/>
      <c r="I26" s="1050"/>
    </row>
    <row r="27" spans="1:9" x14ac:dyDescent="0.25">
      <c r="A27" s="1050"/>
      <c r="B27" s="1050"/>
      <c r="C27" s="1050"/>
      <c r="D27" s="1050"/>
      <c r="E27" s="1050"/>
      <c r="F27" s="1050"/>
      <c r="G27" s="1050"/>
      <c r="H27" s="1050"/>
      <c r="I27" s="1050"/>
    </row>
    <row r="28" spans="1:9" x14ac:dyDescent="0.25">
      <c r="A28" s="1050"/>
      <c r="B28" s="1050"/>
      <c r="C28" s="1050"/>
      <c r="D28" s="1050"/>
      <c r="E28" s="1050"/>
      <c r="F28" s="1050"/>
      <c r="G28" s="1050"/>
      <c r="H28" s="1050"/>
      <c r="I28" s="1050"/>
    </row>
    <row r="29" spans="1:9" x14ac:dyDescent="0.25">
      <c r="A29" s="1050"/>
      <c r="B29" s="1050"/>
      <c r="C29" s="1050"/>
      <c r="D29" s="1050"/>
      <c r="E29" s="1050"/>
      <c r="F29" s="1050"/>
      <c r="G29" s="1050"/>
      <c r="H29" s="1050"/>
      <c r="I29" s="1050"/>
    </row>
    <row r="30" spans="1:9" x14ac:dyDescent="0.25">
      <c r="A30" s="1050"/>
      <c r="B30" s="1050"/>
      <c r="C30" s="1050"/>
      <c r="D30" s="1050"/>
      <c r="E30" s="1050"/>
      <c r="F30" s="1050"/>
      <c r="G30" s="1050"/>
      <c r="H30" s="1050"/>
      <c r="I30" s="1050"/>
    </row>
    <row r="31" spans="1:9" x14ac:dyDescent="0.25">
      <c r="A31" s="1050"/>
      <c r="B31" s="1050"/>
      <c r="C31" s="1050"/>
      <c r="D31" s="1050"/>
      <c r="E31" s="1050"/>
      <c r="F31" s="1050"/>
      <c r="G31" s="1050"/>
      <c r="H31" s="1050"/>
      <c r="I31" s="1050"/>
    </row>
    <row r="32" spans="1:9" x14ac:dyDescent="0.25">
      <c r="A32" s="1050"/>
      <c r="B32" s="1050"/>
      <c r="C32" s="1050"/>
      <c r="D32" s="1050"/>
      <c r="E32" s="1050"/>
      <c r="F32" s="1050"/>
      <c r="G32" s="1050"/>
      <c r="H32" s="1050"/>
      <c r="I32" s="1050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</sheetData>
  <sheetProtection password="ED1B" sheet="1" objects="1" scenarios="1" selectLockedCells="1"/>
  <mergeCells count="13">
    <mergeCell ref="C4:H4"/>
    <mergeCell ref="B2:H3"/>
    <mergeCell ref="I2:I3"/>
    <mergeCell ref="B9:I9"/>
    <mergeCell ref="B4:B5"/>
    <mergeCell ref="A29:I32"/>
    <mergeCell ref="B14:C14"/>
    <mergeCell ref="B10:I10"/>
    <mergeCell ref="A15:I19"/>
    <mergeCell ref="A20:I23"/>
    <mergeCell ref="B12:H12"/>
    <mergeCell ref="B13:H13"/>
    <mergeCell ref="A24:I28"/>
  </mergeCells>
  <phoneticPr fontId="4" type="noConversion"/>
  <conditionalFormatting sqref="A12:A14 B14">
    <cfRule type="cellIs" dxfId="1" priority="1" stopIfTrue="1" operator="equal">
      <formula>" -  - 00/00/0000"</formula>
    </cfRule>
  </conditionalFormatting>
  <conditionalFormatting sqref="C6:G7">
    <cfRule type="expression" dxfId="0" priority="2" stopIfTrue="1">
      <formula>(LEN(TEXT(C6-INT(C6),"@"))&gt;3)</formula>
    </cfRule>
  </conditionalFormatting>
  <dataValidations count="3">
    <dataValidation type="custom" allowBlank="1" showErrorMessage="1" errorTitle="REVISAR" error="REVISE LOS DATOS ECONÓMICOS DE LOS ÚLTIMOS TRES EJECIACIOS CERRADOS DE LA EMPRESA, EN LA PESTAÑA &quot;IDENTIFICACIÓN DE LA EMPRESA&quot;" sqref="K7:M7">
      <formula1>"&lt;&gt;VERDADERO"</formula1>
    </dataValidation>
    <dataValidation type="custom" allowBlank="1" showErrorMessage="1" errorTitle="REVISAR" error="REVISE LOS DATOS ECONÓMICOS DE LOS ÚLTIMOS TRES EJECIACIOS CERRADOS DE LA EMPRESA, EN LA PESTAÑA &quot;IDENTIFICACIÓN DE LA EMPRESA&quot;" sqref="J7">
      <formula1>"J6=FALSO"</formula1>
    </dataValidation>
    <dataValidation allowBlank="1" showInputMessage="1" showErrorMessage="1" errorTitle="Error en Dato" error="- Dato numérico con un decimal, o_x000a_- Año de datos superior al año de fin de proyecto." sqref="C7:G7"/>
  </dataValidations>
  <pageMargins left="0.59055118110236227" right="0.39370078740157483" top="0.78740157480314965" bottom="0.59055118110236227" header="0" footer="0"/>
  <pageSetup paperSize="9" orientation="portrait" r:id="rId1"/>
  <headerFooter alignWithMargins="0">
    <oddFooter>&amp;R&amp;"Arial Narrow,Normal"&amp;9&amp;A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Button 1">
              <controlPr locked="0" defaultSize="0" print="0" autoFill="0" autoPict="0" macro="[0]!IraHojaSiguiente">
                <anchor moveWithCells="1" sizeWithCells="1">
                  <from>
                    <xdr:col>255</xdr:col>
                    <xdr:colOff>0</xdr:colOff>
                    <xdr:row>32</xdr:row>
                    <xdr:rowOff>0</xdr:rowOff>
                  </from>
                  <to>
                    <xdr:col>255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N60"/>
  <sheetViews>
    <sheetView showGridLines="0" workbookViewId="0">
      <selection sqref="A1:J1"/>
    </sheetView>
  </sheetViews>
  <sheetFormatPr baseColWidth="10" defaultColWidth="0" defaultRowHeight="13.2" zeroHeight="1" x14ac:dyDescent="0.25"/>
  <cols>
    <col min="1" max="1" width="1.33203125" customWidth="1"/>
    <col min="2" max="2" width="22.6640625" style="21" customWidth="1"/>
    <col min="3" max="3" width="27.109375" style="21" customWidth="1"/>
    <col min="4" max="9" width="9.6640625" customWidth="1"/>
    <col min="10" max="10" width="2.109375" style="19" customWidth="1"/>
    <col min="11" max="11" width="1.109375" customWidth="1"/>
    <col min="12" max="13" width="11.44140625" hidden="1" customWidth="1"/>
    <col min="14" max="14" width="11.44140625" style="93" hidden="1" customWidth="1"/>
    <col min="15" max="16384" width="11.44140625" hidden="1"/>
  </cols>
  <sheetData>
    <row r="1" spans="1:14" ht="21" customHeight="1" thickTop="1" thickBot="1" x14ac:dyDescent="0.3">
      <c r="A1" s="1076" t="s">
        <v>592</v>
      </c>
      <c r="B1" s="1077"/>
      <c r="C1" s="1077"/>
      <c r="D1" s="1077"/>
      <c r="E1" s="1077"/>
      <c r="F1" s="1077"/>
      <c r="G1" s="1077"/>
      <c r="H1" s="1077"/>
      <c r="I1" s="1077"/>
      <c r="J1" s="1078"/>
    </row>
    <row r="2" spans="1:14" ht="23.25" customHeight="1" thickTop="1" thickBot="1" x14ac:dyDescent="0.3">
      <c r="A2" s="10"/>
      <c r="J2" s="22"/>
    </row>
    <row r="3" spans="1:14" ht="20.399999999999999" customHeight="1" thickBot="1" x14ac:dyDescent="0.3">
      <c r="A3" s="10"/>
      <c r="B3" s="1079" t="s">
        <v>566</v>
      </c>
      <c r="C3" s="1080"/>
      <c r="D3" s="546">
        <f>MATERIALES!C5</f>
        <v>1900</v>
      </c>
      <c r="E3" s="547">
        <f>D3+1</f>
        <v>1901</v>
      </c>
      <c r="F3" s="547">
        <f>E3+1</f>
        <v>1902</v>
      </c>
      <c r="G3" s="547">
        <f>F3+1</f>
        <v>1903</v>
      </c>
      <c r="H3" s="548">
        <f>G3+1</f>
        <v>1904</v>
      </c>
      <c r="I3" s="97" t="s">
        <v>292</v>
      </c>
      <c r="J3" s="23"/>
    </row>
    <row r="4" spans="1:14" ht="20.399999999999999" customHeight="1" x14ac:dyDescent="0.25">
      <c r="A4" s="10"/>
      <c r="B4" s="1081" t="s">
        <v>255</v>
      </c>
      <c r="C4" s="1082"/>
      <c r="D4" s="750">
        <f>ACTIVOS!G29</f>
        <v>0</v>
      </c>
      <c r="E4" s="751">
        <f>ACTIVOS!J29</f>
        <v>0</v>
      </c>
      <c r="F4" s="751">
        <f>ACTIVOS!M29</f>
        <v>0</v>
      </c>
      <c r="G4" s="751">
        <f>ACTIVOS!P29</f>
        <v>0</v>
      </c>
      <c r="H4" s="752">
        <f>ACTIVOS!S29</f>
        <v>0</v>
      </c>
      <c r="I4" s="753">
        <f t="shared" ref="I4:I12" si="0">SUM(D4:H4)</f>
        <v>0</v>
      </c>
      <c r="J4" s="24"/>
    </row>
    <row r="5" spans="1:14" ht="20.399999999999999" customHeight="1" x14ac:dyDescent="0.25">
      <c r="A5" s="10"/>
      <c r="B5" s="1064" t="s">
        <v>293</v>
      </c>
      <c r="C5" s="1065"/>
      <c r="D5" s="754">
        <f>PERSONAL!U78</f>
        <v>0</v>
      </c>
      <c r="E5" s="755">
        <f>PERSONAL!V78</f>
        <v>0</v>
      </c>
      <c r="F5" s="755">
        <f>PERSONAL!W78</f>
        <v>0</v>
      </c>
      <c r="G5" s="755">
        <f>PERSONAL!X78</f>
        <v>0</v>
      </c>
      <c r="H5" s="756">
        <f>PERSONAL!Y78</f>
        <v>0</v>
      </c>
      <c r="I5" s="710">
        <f t="shared" si="0"/>
        <v>0</v>
      </c>
      <c r="J5" s="24"/>
    </row>
    <row r="6" spans="1:14" ht="20.399999999999999" customHeight="1" x14ac:dyDescent="0.25">
      <c r="A6" s="10"/>
      <c r="B6" s="1066" t="s">
        <v>626</v>
      </c>
      <c r="C6" s="1067"/>
      <c r="D6" s="757">
        <f>PERSONAL!AC78</f>
        <v>0</v>
      </c>
      <c r="E6" s="758">
        <f>PERSONAL!AD78</f>
        <v>0</v>
      </c>
      <c r="F6" s="758">
        <f>PERSONAL!AE78</f>
        <v>0</v>
      </c>
      <c r="G6" s="758">
        <f>PERSONAL!AF78</f>
        <v>0</v>
      </c>
      <c r="H6" s="759">
        <f>PERSONAL!AG78</f>
        <v>0</v>
      </c>
      <c r="I6" s="760">
        <f t="shared" si="0"/>
        <v>0</v>
      </c>
      <c r="J6" s="24"/>
    </row>
    <row r="7" spans="1:14" ht="20.399999999999999" customHeight="1" x14ac:dyDescent="0.25">
      <c r="A7" s="10"/>
      <c r="B7" s="1066" t="s">
        <v>627</v>
      </c>
      <c r="C7" s="1067"/>
      <c r="D7" s="757">
        <f t="shared" ref="D7:I7" si="1">D5-D6</f>
        <v>0</v>
      </c>
      <c r="E7" s="758">
        <f t="shared" si="1"/>
        <v>0</v>
      </c>
      <c r="F7" s="758">
        <f t="shared" si="1"/>
        <v>0</v>
      </c>
      <c r="G7" s="758">
        <f t="shared" si="1"/>
        <v>0</v>
      </c>
      <c r="H7" s="759">
        <f t="shared" si="1"/>
        <v>0</v>
      </c>
      <c r="I7" s="760">
        <f t="shared" si="1"/>
        <v>0</v>
      </c>
      <c r="J7" s="24"/>
    </row>
    <row r="8" spans="1:14" ht="20.399999999999999" customHeight="1" x14ac:dyDescent="0.25">
      <c r="A8" s="10"/>
      <c r="B8" s="1064" t="s">
        <v>294</v>
      </c>
      <c r="C8" s="1065"/>
      <c r="D8" s="754">
        <f>MATERIALES!C32</f>
        <v>0</v>
      </c>
      <c r="E8" s="761">
        <f>MATERIALES!D32</f>
        <v>0</v>
      </c>
      <c r="F8" s="761">
        <f>MATERIALES!E32</f>
        <v>0</v>
      </c>
      <c r="G8" s="755">
        <f>MATERIALES!F32</f>
        <v>0</v>
      </c>
      <c r="H8" s="756">
        <f>MATERIALES!G32</f>
        <v>0</v>
      </c>
      <c r="I8" s="710">
        <f t="shared" si="0"/>
        <v>0</v>
      </c>
      <c r="J8" s="24"/>
    </row>
    <row r="9" spans="1:14" ht="20.399999999999999" customHeight="1" x14ac:dyDescent="0.25">
      <c r="A9" s="10"/>
      <c r="B9" s="1064" t="s">
        <v>295</v>
      </c>
      <c r="C9" s="1065"/>
      <c r="D9" s="754">
        <f>SUM(D10:D11)</f>
        <v>0</v>
      </c>
      <c r="E9" s="755">
        <f>SUM(E10:E11)</f>
        <v>0</v>
      </c>
      <c r="F9" s="755">
        <f>SUM(F10:F11)</f>
        <v>0</v>
      </c>
      <c r="G9" s="755">
        <f>SUM(G10:G11)</f>
        <v>0</v>
      </c>
      <c r="H9" s="756">
        <f>SUM(H10:H11)</f>
        <v>0</v>
      </c>
      <c r="I9" s="710">
        <f t="shared" si="0"/>
        <v>0</v>
      </c>
      <c r="J9" s="24"/>
    </row>
    <row r="10" spans="1:14" ht="18.600000000000001" customHeight="1" x14ac:dyDescent="0.25">
      <c r="A10" s="10"/>
      <c r="B10" s="1066" t="str">
        <f>COLABORACIONES!B6</f>
        <v>Universidades y Centros Tecnológicos (situados en la Unión Europea o en cualquier Estado miembro del Espacio Económico Europeo).</v>
      </c>
      <c r="C10" s="1067"/>
      <c r="D10" s="757">
        <f>COLABORACIONES!D6</f>
        <v>0</v>
      </c>
      <c r="E10" s="762">
        <f>COLABORACIONES!E6</f>
        <v>0</v>
      </c>
      <c r="F10" s="762">
        <f>COLABORACIONES!F6</f>
        <v>0</v>
      </c>
      <c r="G10" s="758">
        <f>COLABORACIONES!G6</f>
        <v>0</v>
      </c>
      <c r="H10" s="759">
        <f>COLABORACIONES!H6</f>
        <v>0</v>
      </c>
      <c r="I10" s="760">
        <f t="shared" si="0"/>
        <v>0</v>
      </c>
      <c r="J10" s="24"/>
    </row>
    <row r="11" spans="1:14" ht="18.600000000000001" customHeight="1" x14ac:dyDescent="0.25">
      <c r="A11" s="10"/>
      <c r="B11" s="1068" t="s">
        <v>305</v>
      </c>
      <c r="C11" s="1069"/>
      <c r="D11" s="757">
        <f>COLABORACIONES!D21</f>
        <v>0</v>
      </c>
      <c r="E11" s="762">
        <f>COLABORACIONES!E21</f>
        <v>0</v>
      </c>
      <c r="F11" s="762">
        <f>COLABORACIONES!F21</f>
        <v>0</v>
      </c>
      <c r="G11" s="758">
        <f>COLABORACIONES!G21</f>
        <v>0</v>
      </c>
      <c r="H11" s="759">
        <f>COLABORACIONES!H21</f>
        <v>0</v>
      </c>
      <c r="I11" s="763">
        <f t="shared" si="0"/>
        <v>0</v>
      </c>
      <c r="J11" s="24"/>
    </row>
    <row r="12" spans="1:14" ht="20.399999999999999" customHeight="1" thickBot="1" x14ac:dyDescent="0.3">
      <c r="A12" s="10"/>
      <c r="B12" s="1070" t="s">
        <v>625</v>
      </c>
      <c r="C12" s="1071"/>
      <c r="D12" s="764">
        <f>'OTROS COSTES'!C8</f>
        <v>0</v>
      </c>
      <c r="E12" s="765">
        <f>'OTROS COSTES'!D8</f>
        <v>0</v>
      </c>
      <c r="F12" s="765">
        <f>'OTROS COSTES'!E8</f>
        <v>0</v>
      </c>
      <c r="G12" s="765">
        <f>'OTROS COSTES'!F8</f>
        <v>0</v>
      </c>
      <c r="H12" s="766">
        <f>'OTROS COSTES'!G8</f>
        <v>0</v>
      </c>
      <c r="I12" s="719">
        <f t="shared" si="0"/>
        <v>0</v>
      </c>
      <c r="J12" s="24"/>
    </row>
    <row r="13" spans="1:14" ht="20.399999999999999" customHeight="1" thickBot="1" x14ac:dyDescent="0.3">
      <c r="A13" s="10"/>
      <c r="B13" s="1072" t="s">
        <v>282</v>
      </c>
      <c r="C13" s="1073"/>
      <c r="D13" s="767">
        <f>SUM(D4,D5,D8,D9,D12)</f>
        <v>0</v>
      </c>
      <c r="E13" s="767">
        <f>SUM(E4,E5,E8,E9,E12)</f>
        <v>0</v>
      </c>
      <c r="F13" s="767">
        <f>SUM(F4,F5,F8,F9,F12)</f>
        <v>0</v>
      </c>
      <c r="G13" s="767">
        <f>SUM(G4,G5,G8,G9,G12)</f>
        <v>0</v>
      </c>
      <c r="H13" s="768">
        <f>SUM(H4,H5,H8,H9,H12)</f>
        <v>0</v>
      </c>
      <c r="I13" s="723">
        <f>SUM(D13:H13)</f>
        <v>0</v>
      </c>
      <c r="J13" s="24"/>
    </row>
    <row r="14" spans="1:14" ht="13.8" x14ac:dyDescent="0.25">
      <c r="A14" s="10"/>
      <c r="J14" s="24"/>
    </row>
    <row r="15" spans="1:14" s="85" customFormat="1" ht="14.25" customHeight="1" x14ac:dyDescent="0.2">
      <c r="A15" s="1074"/>
      <c r="B15" s="1075"/>
      <c r="C15" s="1075"/>
      <c r="D15" s="1075"/>
      <c r="E15" s="1075"/>
      <c r="F15" s="1075"/>
      <c r="G15" s="1075"/>
      <c r="H15" s="1075"/>
      <c r="I15" s="1075"/>
      <c r="J15" s="84"/>
      <c r="N15" s="94"/>
    </row>
    <row r="16" spans="1:14" ht="6" customHeight="1" thickBot="1" x14ac:dyDescent="0.3">
      <c r="A16" s="11"/>
      <c r="B16" s="18"/>
      <c r="C16" s="18"/>
      <c r="D16" s="18"/>
      <c r="E16" s="18"/>
      <c r="F16" s="18"/>
      <c r="G16" s="18"/>
      <c r="H16" s="18"/>
      <c r="I16" s="18"/>
      <c r="J16" s="25"/>
    </row>
    <row r="17" spans="2:3" ht="5.25" customHeight="1" thickTop="1" x14ac:dyDescent="0.25"/>
    <row r="18" spans="2:3" x14ac:dyDescent="0.25"/>
    <row r="19" spans="2:3" x14ac:dyDescent="0.25"/>
    <row r="20" spans="2:3" ht="15.6" x14ac:dyDescent="0.3">
      <c r="B20" s="669"/>
      <c r="C20" s="669"/>
    </row>
    <row r="21" spans="2:3" x14ac:dyDescent="0.25"/>
    <row r="22" spans="2:3" x14ac:dyDescent="0.25"/>
    <row r="23" spans="2:3" x14ac:dyDescent="0.25"/>
    <row r="24" spans="2:3" x14ac:dyDescent="0.25"/>
    <row r="25" spans="2:3" x14ac:dyDescent="0.25"/>
    <row r="26" spans="2:3" x14ac:dyDescent="0.25"/>
    <row r="27" spans="2:3" x14ac:dyDescent="0.25"/>
    <row r="28" spans="2:3" x14ac:dyDescent="0.25"/>
    <row r="29" spans="2:3" x14ac:dyDescent="0.25"/>
    <row r="30" spans="2:3" x14ac:dyDescent="0.25"/>
    <row r="31" spans="2:3" x14ac:dyDescent="0.25"/>
    <row r="32" spans="2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password="ED1B" sheet="1" objects="1" scenarios="1" selectLockedCells="1"/>
  <mergeCells count="13">
    <mergeCell ref="B13:C13"/>
    <mergeCell ref="A15:I15"/>
    <mergeCell ref="A1:J1"/>
    <mergeCell ref="B8:C8"/>
    <mergeCell ref="B9:C9"/>
    <mergeCell ref="B10:C10"/>
    <mergeCell ref="B3:C3"/>
    <mergeCell ref="B4:C4"/>
    <mergeCell ref="B5:C5"/>
    <mergeCell ref="B6:C6"/>
    <mergeCell ref="B7:C7"/>
    <mergeCell ref="B11:C11"/>
    <mergeCell ref="B12:C12"/>
  </mergeCells>
  <phoneticPr fontId="4" type="noConversion"/>
  <pageMargins left="0.59055118110236227" right="0.39370078740157483" top="0.78740157480314965" bottom="0.59055118110236227" header="0" footer="0"/>
  <pageSetup paperSize="9" scale="92" orientation="portrait" r:id="rId1"/>
  <headerFooter alignWithMargins="0">
    <oddFooter>&amp;R&amp;"Arial Narrow,Normal"&amp;9&amp;A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ación de Calidad" ma:contentTypeID="0x0101004EFEE4DDB2023445B0A5605AAB861B350500D84C3DBC6F83E4479DBF2D348251C20B" ma:contentTypeVersion="34" ma:contentTypeDescription="" ma:contentTypeScope="" ma:versionID="e31fe887cc7e9a249957cb66050194fa">
  <xsd:schema xmlns:xsd="http://www.w3.org/2001/XMLSchema" xmlns:p="http://schemas.microsoft.com/office/2006/metadata/properties" xmlns:ns2="86048f59-8fe8-440a-9878-378195a7d76f" xmlns:ns3="29938359-0a1e-4266-8f79-8d99b608e458" targetNamespace="http://schemas.microsoft.com/office/2006/metadata/properties" ma:root="true" ma:fieldsID="9ed910e3e40eaa5cd91d26ef084fce84" ns2:_="" ns3:_="">
    <xsd:import namespace="86048f59-8fe8-440a-9878-378195a7d76f"/>
    <xsd:import namespace="29938359-0a1e-4266-8f79-8d99b608e458"/>
    <xsd:element name="properties">
      <xsd:complexType>
        <xsd:sequence>
          <xsd:element name="documentManagement">
            <xsd:complexType>
              <xsd:all>
                <xsd:element ref="ns2:Procesos" minOccurs="0"/>
                <xsd:element ref="ns2:Proceso_x0020_antiguo" minOccurs="0"/>
                <xsd:element ref="ns2:Tipo_x0020_documento_x0020_calidad" minOccurs="0"/>
                <xsd:element ref="ns3:Documentos_x0020_asociados" minOccurs="0"/>
                <xsd:element ref="ns2:Descripción_x0020_del_x0020_documen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6048f59-8fe8-440a-9878-378195a7d76f" elementFormDefault="qualified">
    <xsd:import namespace="http://schemas.microsoft.com/office/2006/documentManagement/types"/>
    <xsd:element name="Procesos" ma:index="2" nillable="true" ma:displayName="Proceso" ma:list="{49bfafb4-5e01-462d-8fc7-2aef8b8ab595}" ma:internalName="Procesos" ma:readOnly="false" ma:showField="Title" ma:web="86048f59-8fe8-440a-9878-378195a7d76f">
      <xsd:simpleType>
        <xsd:restriction base="dms:Lookup"/>
      </xsd:simpleType>
    </xsd:element>
    <xsd:element name="Proceso_x0020_antiguo" ma:index="3" nillable="true" ma:displayName="Proceso calidad" ma:list="{934eb780-46d5-4819-97b0-418734781b05}" ma:internalName="Proceso_x0020_antiguo0" ma:showField="Title" ma:web="86048f59-8fe8-440a-9878-378195a7d76f">
      <xsd:simpleType>
        <xsd:restriction base="dms:Lookup"/>
      </xsd:simpleType>
    </xsd:element>
    <xsd:element name="Tipo_x0020_documento_x0020_calidad" ma:index="4" nillable="true" ma:displayName="Tipo documento calidad" ma:list="{bc0d7d1b-cd4d-4503-852a-3b68977901c0}" ma:internalName="Tipo_x0020_documento_x0020_calidad" ma:readOnly="false" ma:showField="Title" ma:web="86048f59-8fe8-440a-9878-378195a7d76f">
      <xsd:simpleType>
        <xsd:restriction base="dms:Lookup"/>
      </xsd:simpleType>
    </xsd:element>
    <xsd:element name="Descripción_x0020_del_x0020_documento" ma:index="6" nillable="true" ma:displayName="Descripción del documento" ma:default="" ma:internalName="Descripci_x00f3_n_x0020_del_x0020_documento">
      <xsd:simpleType>
        <xsd:restriction base="dms:Note"/>
      </xsd:simpleType>
    </xsd:element>
  </xsd:schema>
  <xsd:schema xmlns:xsd="http://www.w3.org/2001/XMLSchema" xmlns:dms="http://schemas.microsoft.com/office/2006/documentManagement/types" targetNamespace="29938359-0a1e-4266-8f79-8d99b608e458" elementFormDefault="qualified">
    <xsd:import namespace="http://schemas.microsoft.com/office/2006/documentManagement/types"/>
    <xsd:element name="Documentos_x0020_asociados" ma:index="5" nillable="true" ma:displayName="Impresos" ma:list="{29938359-0a1e-4266-8f79-8d99b608e458}" ma:internalName="Documentos_x0020_asociados" ma:showField="Titl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_x0020_antiguo xmlns="86048f59-8fe8-440a-9878-378195a7d76f">32</Proceso_x0020_antiguo>
    <Tipo_x0020_documento_x0020_calidad xmlns="86048f59-8fe8-440a-9878-378195a7d76f">4</Tipo_x0020_documento_x0020_calidad>
    <Procesos xmlns="86048f59-8fe8-440a-9878-378195a7d76f" xsi:nil="true"/>
    <Documentos_x0020_asociados xmlns="29938359-0a1e-4266-8f79-8d99b608e458" xsi:nil="true"/>
    <Descripción_x0020_del_x0020_documento xmlns="86048f59-8fe8-440a-9878-378195a7d76f" xsi:nil="true"/>
  </documentManagement>
</p:properties>
</file>

<file path=customXml/itemProps1.xml><?xml version="1.0" encoding="utf-8"?>
<ds:datastoreItem xmlns:ds="http://schemas.openxmlformats.org/officeDocument/2006/customXml" ds:itemID="{7AF7B2AE-F239-4A83-A340-D3111737119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E18629E-D8DE-4CFA-8CC2-64D72E54A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48f59-8fe8-440a-9878-378195a7d76f"/>
    <ds:schemaRef ds:uri="29938359-0a1e-4266-8f79-8d99b608e45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6C6614F-9DED-4A78-BE93-7A89BF65F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74BC3C-EEF3-4F64-A655-970BC8ABAB01}">
  <ds:schemaRefs>
    <ds:schemaRef ds:uri="http://purl.org/dc/terms/"/>
    <ds:schemaRef ds:uri="http://schemas.microsoft.com/office/2006/documentManagement/types"/>
    <ds:schemaRef ds:uri="86048f59-8fe8-440a-9878-378195a7d76f"/>
    <ds:schemaRef ds:uri="29938359-0a1e-4266-8f79-8d99b608e45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37</vt:i4>
      </vt:variant>
    </vt:vector>
  </HeadingPairs>
  <TitlesOfParts>
    <vt:vector size="57" baseType="lpstr">
      <vt:lpstr>EMPRESA-DATOS GENERALES</vt:lpstr>
      <vt:lpstr>EMPRESA-ACCIONARIADO</vt:lpstr>
      <vt:lpstr>PROYECTO-DATOS GENERALES</vt:lpstr>
      <vt:lpstr>ACTIVOS</vt:lpstr>
      <vt:lpstr>PERSONAL</vt:lpstr>
      <vt:lpstr>MATERIALES</vt:lpstr>
      <vt:lpstr>COLABORACIONES</vt:lpstr>
      <vt:lpstr>OTROS COSTES</vt:lpstr>
      <vt:lpstr>PRESUPUESTO TOTAL</vt:lpstr>
      <vt:lpstr>INGRESOS DEL PROYECTO</vt:lpstr>
      <vt:lpstr>DATOS</vt:lpstr>
      <vt:lpstr>EVALUACIÓN</vt:lpstr>
      <vt:lpstr>PRESUPUESTO</vt:lpstr>
      <vt:lpstr>MANO DE OBRA</vt:lpstr>
      <vt:lpstr>WORD PARA AYUDA</vt:lpstr>
      <vt:lpstr>WORD PARA CALIFICACIÓN</vt:lpstr>
      <vt:lpstr>CÁLCULO</vt:lpstr>
      <vt:lpstr>CDTI</vt:lpstr>
      <vt:lpstr>EVALUACIÓN (2)</vt:lpstr>
      <vt:lpstr>SU EQ</vt:lpstr>
      <vt:lpstr>'WORD PARA AYUDA'!A.WORD2004</vt:lpstr>
      <vt:lpstr>A.WORD2004</vt:lpstr>
      <vt:lpstr>A030601MATINVER</vt:lpstr>
      <vt:lpstr>A030602COLCOSTES</vt:lpstr>
      <vt:lpstr>A030602COLHOMMUJ</vt:lpstr>
      <vt:lpstr>A030602COLTITUL</vt:lpstr>
      <vt:lpstr>A030602MATHORAS</vt:lpstr>
      <vt:lpstr>A030602MATNOMCARGO</vt:lpstr>
      <vt:lpstr>'OTROS COSTES'!A030603COLDESCRIP</vt:lpstr>
      <vt:lpstr>A030603COLDESCRIP</vt:lpstr>
      <vt:lpstr>A1.PRESUPUESTO</vt:lpstr>
      <vt:lpstr>A2.TOPES</vt:lpstr>
      <vt:lpstr>A3.SUBVENCIÓN_BAREMO</vt:lpstr>
      <vt:lpstr>A4.OTRAS_SUBVENCIONES</vt:lpstr>
      <vt:lpstr>A5.OTROS_CRÉDITOS</vt:lpstr>
      <vt:lpstr>A6.AYUDAS_SERVICIO</vt:lpstr>
      <vt:lpstr>A7.AYUDAS_TOTALES</vt:lpstr>
      <vt:lpstr>'SU EQ'!Bonificación</vt:lpstr>
      <vt:lpstr>'INGRESOS DEL PROYECTO'!Casilla2</vt:lpstr>
      <vt:lpstr>CIF</vt:lpstr>
      <vt:lpstr>'SU EQ'!Cuota</vt:lpstr>
      <vt:lpstr>Cuota</vt:lpstr>
      <vt:lpstr>'SU EQ'!Duración_del_periodo_de_carencia____por_tramos</vt:lpstr>
      <vt:lpstr>Duración_del_periodo_de_carencia____por_tramos</vt:lpstr>
      <vt:lpstr>'SU EQ'!Duración_del_prestamo___por_tramos</vt:lpstr>
      <vt:lpstr>Duración_del_prestamo___por_tramos</vt:lpstr>
      <vt:lpstr>FechaFin</vt:lpstr>
      <vt:lpstr>FechaInicio</vt:lpstr>
      <vt:lpstr>hombresmujeres</vt:lpstr>
      <vt:lpstr>Otras_Subvenciones</vt:lpstr>
      <vt:lpstr>'SU EQ'!Tipo_bonificado_por_tramo_de_reembolso</vt:lpstr>
      <vt:lpstr>Tipo_bonificado_por_tramo_de_reembolso</vt:lpstr>
      <vt:lpstr>'SU EQ'!Tipo_de_referencia_por_tramo_de_reembolso</vt:lpstr>
      <vt:lpstr>Tipo_de_referencia_por_tramo_de_reembolso</vt:lpstr>
      <vt:lpstr>'SU EQ'!Tipo_impositivo</vt:lpstr>
      <vt:lpstr>'WORD PARA AYUDA'!WORD</vt:lpstr>
      <vt:lpstr>WORD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de solicitud para Calificación Fiscal</dc:title>
  <dc:creator>N005320</dc:creator>
  <dc:description>Versión 1.1</dc:description>
  <cp:lastModifiedBy>x018043</cp:lastModifiedBy>
  <cp:lastPrinted>2016-01-27T08:55:28Z</cp:lastPrinted>
  <dcterms:created xsi:type="dcterms:W3CDTF">2004-01-27T10:34:43Z</dcterms:created>
  <dcterms:modified xsi:type="dcterms:W3CDTF">2023-03-03T09:49:54Z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p_IdForm">
    <vt:lpwstr>2</vt:lpwstr>
  </property>
  <property fmtid="{D5CDD505-2E9C-101B-9397-08002B2CF9AE}" pid="3" name="prp_Tipo">
    <vt:lpwstr>C</vt:lpwstr>
  </property>
  <property fmtid="{D5CDD505-2E9C-101B-9397-08002B2CF9AE}" pid="4" name="prp_Corto">
    <vt:lpwstr>Solicitud de Proyectos de I+D+i</vt:lpwstr>
  </property>
  <property fmtid="{D5CDD505-2E9C-101B-9397-08002B2CF9AE}" pid="5" name="prp_Descripción">
    <vt:lpwstr>Solicitud de Financiación de Proyectos Empresariales de I+D+i</vt:lpwstr>
  </property>
  <property fmtid="{D5CDD505-2E9C-101B-9397-08002B2CF9AE}" pid="6" name="prp_Version">
    <vt:filetime>2008-02-07T23:00:00Z</vt:filetime>
  </property>
  <property fmtid="{D5CDD505-2E9C-101B-9397-08002B2CF9AE}" pid="7" name="IdProyecto">
    <vt:i4>0</vt:i4>
  </property>
  <property fmtid="{D5CDD505-2E9C-101B-9397-08002B2CF9AE}" pid="8" name="ContentType">
    <vt:lpwstr>Documentación de Calidad</vt:lpwstr>
  </property>
</Properties>
</file>