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_EXPEDIENTES\2023\031. Subvención al emprendimiento y microempresas en el Pirineo\"/>
    </mc:Choice>
  </mc:AlternateContent>
  <bookViews>
    <workbookView xWindow="0" yWindow="0" windowWidth="28800" windowHeight="11850"/>
  </bookViews>
  <sheets>
    <sheet name="SEPE 2023" sheetId="2" r:id="rId1"/>
  </sheets>
  <calcPr calcId="162913"/>
</workbook>
</file>

<file path=xl/calcChain.xml><?xml version="1.0" encoding="utf-8"?>
<calcChain xmlns="http://schemas.openxmlformats.org/spreadsheetml/2006/main">
  <c r="K36" i="2" l="1"/>
  <c r="K35" i="2"/>
  <c r="K34" i="2"/>
  <c r="K33" i="2"/>
  <c r="K32" i="2"/>
  <c r="K31" i="2"/>
  <c r="K30" i="2"/>
  <c r="K29" i="2"/>
  <c r="K28" i="2"/>
  <c r="K27" i="2"/>
  <c r="K26" i="2"/>
  <c r="K25" i="2"/>
  <c r="K24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L92" i="2" l="1"/>
  <c r="F91" i="2" l="1"/>
  <c r="F90" i="2"/>
  <c r="F89" i="2"/>
  <c r="F88" i="2"/>
  <c r="F87" i="2"/>
  <c r="J91" i="2"/>
  <c r="J90" i="2"/>
  <c r="J89" i="2"/>
  <c r="J88" i="2"/>
  <c r="J87" i="2"/>
  <c r="I91" i="2"/>
  <c r="I90" i="2"/>
  <c r="I89" i="2"/>
  <c r="I88" i="2"/>
  <c r="I87" i="2"/>
  <c r="H91" i="2"/>
  <c r="H90" i="2"/>
  <c r="H89" i="2"/>
  <c r="H88" i="2"/>
  <c r="H87" i="2"/>
  <c r="G91" i="2"/>
  <c r="G90" i="2"/>
  <c r="G89" i="2"/>
  <c r="G88" i="2"/>
  <c r="G87" i="2"/>
  <c r="E91" i="2"/>
  <c r="E90" i="2"/>
  <c r="E89" i="2"/>
  <c r="E88" i="2"/>
  <c r="E87" i="2"/>
  <c r="D91" i="2"/>
  <c r="D90" i="2"/>
  <c r="D89" i="2"/>
  <c r="D88" i="2"/>
  <c r="D87" i="2"/>
  <c r="C91" i="2"/>
  <c r="C90" i="2"/>
  <c r="C89" i="2"/>
  <c r="C88" i="2"/>
  <c r="C87" i="2"/>
  <c r="B91" i="2"/>
  <c r="B90" i="2"/>
  <c r="B89" i="2"/>
  <c r="B88" i="2"/>
  <c r="B87" i="2"/>
  <c r="J86" i="2"/>
  <c r="I86" i="2"/>
  <c r="H86" i="2"/>
  <c r="G86" i="2"/>
  <c r="F86" i="2"/>
  <c r="E86" i="2"/>
  <c r="D86" i="2"/>
  <c r="C86" i="2"/>
  <c r="B86" i="2"/>
  <c r="I77" i="2"/>
  <c r="I76" i="2"/>
  <c r="I75" i="2"/>
  <c r="I74" i="2"/>
  <c r="H77" i="2"/>
  <c r="H76" i="2"/>
  <c r="H75" i="2"/>
  <c r="H74" i="2"/>
  <c r="G77" i="2"/>
  <c r="G76" i="2"/>
  <c r="G75" i="2"/>
  <c r="G74" i="2"/>
  <c r="F77" i="2"/>
  <c r="F76" i="2"/>
  <c r="F75" i="2"/>
  <c r="F74" i="2"/>
  <c r="E77" i="2"/>
  <c r="E76" i="2"/>
  <c r="E75" i="2"/>
  <c r="E74" i="2"/>
  <c r="D77" i="2"/>
  <c r="D76" i="2"/>
  <c r="D75" i="2"/>
  <c r="D74" i="2"/>
  <c r="C77" i="2"/>
  <c r="C76" i="2"/>
  <c r="C75" i="2"/>
  <c r="C74" i="2"/>
  <c r="B77" i="2"/>
  <c r="B76" i="2"/>
  <c r="B75" i="2"/>
  <c r="B74" i="2"/>
  <c r="E73" i="2"/>
  <c r="F73" i="2"/>
  <c r="I73" i="2"/>
  <c r="H73" i="2"/>
  <c r="G73" i="2"/>
  <c r="D73" i="2"/>
  <c r="C73" i="2"/>
  <c r="B73" i="2"/>
  <c r="H72" i="2"/>
  <c r="G72" i="2"/>
  <c r="F72" i="2"/>
  <c r="E72" i="2"/>
  <c r="D72" i="2"/>
  <c r="C72" i="2"/>
  <c r="E92" i="2" l="1"/>
  <c r="K87" i="2"/>
  <c r="K89" i="2"/>
  <c r="K90" i="2"/>
  <c r="K91" i="2"/>
  <c r="K88" i="2"/>
  <c r="K86" i="2"/>
  <c r="F78" i="2"/>
  <c r="J76" i="2"/>
  <c r="J77" i="2"/>
  <c r="J75" i="2"/>
  <c r="J74" i="2"/>
  <c r="J73" i="2"/>
  <c r="J64" i="2" l="1"/>
  <c r="M78" i="2" l="1"/>
  <c r="M92" i="2"/>
  <c r="N87" i="2"/>
  <c r="N88" i="2"/>
  <c r="N89" i="2"/>
  <c r="N90" i="2"/>
  <c r="N91" i="2"/>
  <c r="N86" i="2"/>
  <c r="N73" i="2"/>
  <c r="N74" i="2"/>
  <c r="N75" i="2"/>
  <c r="N76" i="2"/>
  <c r="N77" i="2"/>
  <c r="N72" i="2"/>
  <c r="N78" i="2" l="1"/>
  <c r="N92" i="2"/>
  <c r="K78" i="2"/>
  <c r="I64" i="2" l="1"/>
  <c r="K16" i="2"/>
  <c r="K17" i="2"/>
  <c r="K18" i="2"/>
  <c r="K19" i="2"/>
  <c r="K20" i="2"/>
  <c r="I72" i="2" s="1"/>
  <c r="K21" i="2"/>
  <c r="K22" i="2"/>
  <c r="K23" i="2"/>
  <c r="K50" i="2"/>
  <c r="K51" i="2"/>
  <c r="L64" i="2"/>
  <c r="K63" i="2"/>
  <c r="K62" i="2"/>
  <c r="K61" i="2"/>
  <c r="K60" i="2"/>
  <c r="K59" i="2"/>
  <c r="K58" i="2"/>
  <c r="K57" i="2"/>
  <c r="K56" i="2"/>
  <c r="K55" i="2"/>
  <c r="K54" i="2"/>
  <c r="K53" i="2"/>
  <c r="K52" i="2"/>
  <c r="K15" i="2"/>
  <c r="K14" i="2"/>
  <c r="K13" i="2"/>
  <c r="B72" i="2" s="1"/>
  <c r="J72" i="2" l="1"/>
  <c r="K64" i="2"/>
  <c r="B78" i="2" l="1"/>
  <c r="E78" i="2"/>
  <c r="I78" i="2"/>
  <c r="H78" i="2"/>
  <c r="D78" i="2"/>
  <c r="J78" i="2"/>
  <c r="N79" i="2" s="1"/>
  <c r="C78" i="2"/>
  <c r="G78" i="2"/>
  <c r="B92" i="2"/>
  <c r="D92" i="2"/>
  <c r="I92" i="2"/>
  <c r="H92" i="2"/>
  <c r="J92" i="2"/>
  <c r="C92" i="2"/>
  <c r="F92" i="2"/>
  <c r="G92" i="2"/>
  <c r="K92" i="2"/>
  <c r="N93" i="2" s="1"/>
</calcChain>
</file>

<file path=xl/sharedStrings.xml><?xml version="1.0" encoding="utf-8"?>
<sst xmlns="http://schemas.openxmlformats.org/spreadsheetml/2006/main" count="101" uniqueCount="66">
  <si>
    <r>
      <rPr>
        <b/>
        <sz val="14"/>
        <rFont val="Arial"/>
        <family val="2"/>
      </rPr>
      <t>RELACIÓN DE FACTURAS Y DEMÁS JUSTIFICANTES</t>
    </r>
  </si>
  <si>
    <t>Nº Expediente:</t>
  </si>
  <si>
    <t>Ámbito:</t>
  </si>
  <si>
    <t>ACTIVIDAD
O ACCIÓN</t>
  </si>
  <si>
    <t>JUSTIFICANTE DEL GASTO</t>
  </si>
  <si>
    <t>JUSTIFICANTE DEL PAGO</t>
  </si>
  <si>
    <t>NÚMERO
FACTURA</t>
  </si>
  <si>
    <t>ENTIDAD
PROVEEDORA</t>
  </si>
  <si>
    <t>CONCEPTOS SUBVENCIONABLES</t>
  </si>
  <si>
    <t>TOTAL
FACTURA (€)</t>
  </si>
  <si>
    <t>DESCRIPCIÓN</t>
  </si>
  <si>
    <r>
      <t xml:space="preserve">IMPORTE
</t>
    </r>
    <r>
      <rPr>
        <b/>
        <sz val="11"/>
        <color rgb="FFFF0000"/>
        <rFont val="Arial"/>
        <family val="2"/>
      </rPr>
      <t>SIN</t>
    </r>
    <r>
      <rPr>
        <sz val="11"/>
        <color theme="1"/>
        <rFont val="Arial"/>
        <family val="2"/>
      </rPr>
      <t xml:space="preserve"> IVA</t>
    </r>
  </si>
  <si>
    <t>TOTAL</t>
  </si>
  <si>
    <t>Total</t>
  </si>
  <si>
    <t xml:space="preserve">LÍNEA DE GASTO
</t>
  </si>
  <si>
    <t>CATEGORÍA
DE GASTO</t>
  </si>
  <si>
    <t>FECHA/S</t>
  </si>
  <si>
    <t>IMPORTE/S</t>
  </si>
  <si>
    <t>FECHA DE
FACTURA</t>
  </si>
  <si>
    <t>(1): IVA del gasto subvencionable no susceptible de recuperación o compensación.</t>
  </si>
  <si>
    <t xml:space="preserve">Otras subvenciones:
</t>
  </si>
  <si>
    <t>LIQUIDACIÓN DE GASTOS E INGRESOS AFECTOS A LA ACTIVIDAD SUBVENCIONADA</t>
  </si>
  <si>
    <t>GASTOS</t>
  </si>
  <si>
    <t>INGRESOS</t>
  </si>
  <si>
    <t>CATEGORÍA DEL GASTO</t>
  </si>
  <si>
    <t>DIFERENCIA
INGRESOS - GASTOS</t>
  </si>
  <si>
    <t>Proyectos de Turismo sostenible, comercio de proximidad y servicios</t>
  </si>
  <si>
    <t>Industria, emprendimiento y desarrollo sostenible</t>
  </si>
  <si>
    <t>Agricultura, ganadería y forestal</t>
  </si>
  <si>
    <t>Vivienda, transporte e infraestructuras</t>
  </si>
  <si>
    <r>
      <t xml:space="preserve">Convocatoria: </t>
    </r>
    <r>
      <rPr>
        <sz val="11"/>
        <color rgb="FF000000"/>
        <rFont val="Arial"/>
        <family val="2"/>
      </rPr>
      <t>Subvención al emprendimiento y microempresas en el Pirineo 2023</t>
    </r>
  </si>
  <si>
    <t>Línea A: INVERSIÓN</t>
  </si>
  <si>
    <t>Edificaciones</t>
  </si>
  <si>
    <t>Inmuebles</t>
  </si>
  <si>
    <t>Equipos informáticos</t>
  </si>
  <si>
    <t>Utillaje</t>
  </si>
  <si>
    <t>Mobiliario</t>
  </si>
  <si>
    <t>Costes generales vinculados a edificaciones y bienes de equipo</t>
  </si>
  <si>
    <t>Intangibles</t>
  </si>
  <si>
    <t>Línea B: GASTO</t>
  </si>
  <si>
    <t xml:space="preserve">Formación </t>
  </si>
  <si>
    <t>Consultoría</t>
  </si>
  <si>
    <t>Personal</t>
  </si>
  <si>
    <t>Seguridad Social titular</t>
  </si>
  <si>
    <t>Publicidad o promoción</t>
  </si>
  <si>
    <t>Reparación locales</t>
  </si>
  <si>
    <t>Alquiler locales y equipamientos</t>
  </si>
  <si>
    <t>Gastos generales</t>
  </si>
  <si>
    <t>Gastos financieros</t>
  </si>
  <si>
    <t>Subvenciones</t>
  </si>
  <si>
    <t>Otros</t>
  </si>
  <si>
    <t>Total gastos</t>
  </si>
  <si>
    <t>Total ingresos</t>
  </si>
  <si>
    <t>Inversión</t>
  </si>
  <si>
    <t>Gasto</t>
  </si>
  <si>
    <t>Bienes de equipos</t>
  </si>
  <si>
    <t>Formación</t>
  </si>
  <si>
    <t>Actividad 1</t>
  </si>
  <si>
    <t>Actividad 2</t>
  </si>
  <si>
    <t>Actividad 3</t>
  </si>
  <si>
    <t>Actividad 4</t>
  </si>
  <si>
    <t>Actividad 5</t>
  </si>
  <si>
    <t>Actividad 6</t>
  </si>
  <si>
    <t>Persona o Entidad:</t>
  </si>
  <si>
    <r>
      <t xml:space="preserve">IVA </t>
    </r>
    <r>
      <rPr>
        <b/>
        <sz val="11"/>
        <color theme="1"/>
        <rFont val="Arial"/>
        <family val="2"/>
      </rPr>
      <t>(1)</t>
    </r>
  </si>
  <si>
    <t>ANEXO V: CUENTA JUSTIFICATIVA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</si>
</sst>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,##0.00\ &quot;€&quot;"/>
  </numFmts>
  <fonts count="24" x14ac:knownFonts="1">
    <font>
      <sz val="10"/>
      <color rgb="FF000000"/>
      <name val="Times New Roman"/>
      <charset val="204"/>
    </font>
    <font>
      <b/>
      <sz val="2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sz val="11"/>
      <color rgb="FF0066FF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rgb="FF000000"/>
      <name val="Times New Roman"/>
      <family val="1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FFC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9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0" fillId="0" borderId="0" xfId="0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0" fillId="0" borderId="0" xfId="0" applyFont="1" applyProtection="1"/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0" fontId="11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wrapText="1"/>
    </xf>
    <xf numFmtId="0" fontId="2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44" fontId="7" fillId="0" borderId="0" xfId="0" applyNumberFormat="1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10" fillId="4" borderId="3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center" vertical="center"/>
      <protection locked="0"/>
    </xf>
    <xf numFmtId="49" fontId="10" fillId="4" borderId="47" xfId="0" applyNumberFormat="1" applyFont="1" applyFill="1" applyBorder="1" applyAlignment="1" applyProtection="1">
      <alignment horizontal="center"/>
      <protection locked="0"/>
    </xf>
    <xf numFmtId="14" fontId="10" fillId="4" borderId="11" xfId="0" applyNumberFormat="1" applyFont="1" applyFill="1" applyBorder="1" applyProtection="1">
      <protection locked="0"/>
    </xf>
    <xf numFmtId="0" fontId="10" fillId="4" borderId="12" xfId="0" applyFont="1" applyFill="1" applyBorder="1" applyAlignment="1" applyProtection="1">
      <alignment wrapText="1"/>
      <protection locked="0"/>
    </xf>
    <xf numFmtId="0" fontId="10" fillId="4" borderId="16" xfId="0" applyFont="1" applyFill="1" applyBorder="1" applyAlignment="1" applyProtection="1">
      <alignment horizontal="center" vertical="center"/>
      <protection locked="0"/>
    </xf>
    <xf numFmtId="0" fontId="10" fillId="4" borderId="30" xfId="0" applyFont="1" applyFill="1" applyBorder="1" applyAlignment="1" applyProtection="1">
      <alignment wrapText="1"/>
      <protection locked="0"/>
    </xf>
    <xf numFmtId="164" fontId="10" fillId="4" borderId="30" xfId="1" applyNumberFormat="1" applyFont="1" applyFill="1" applyBorder="1" applyAlignment="1" applyProtection="1">
      <alignment horizontal="center" vertical="center"/>
      <protection locked="0"/>
    </xf>
    <xf numFmtId="49" fontId="10" fillId="4" borderId="16" xfId="0" applyNumberFormat="1" applyFont="1" applyFill="1" applyBorder="1" applyAlignment="1" applyProtection="1">
      <alignment horizontal="center"/>
      <protection locked="0"/>
    </xf>
    <xf numFmtId="14" fontId="10" fillId="4" borderId="19" xfId="0" applyNumberFormat="1" applyFont="1" applyFill="1" applyBorder="1" applyProtection="1">
      <protection locked="0"/>
    </xf>
    <xf numFmtId="0" fontId="10" fillId="4" borderId="50" xfId="0" applyFont="1" applyFill="1" applyBorder="1" applyAlignment="1" applyProtection="1">
      <alignment wrapText="1"/>
      <protection locked="0"/>
    </xf>
    <xf numFmtId="0" fontId="10" fillId="4" borderId="19" xfId="0" applyFont="1" applyFill="1" applyBorder="1" applyAlignment="1" applyProtection="1">
      <alignment wrapText="1"/>
      <protection locked="0"/>
    </xf>
    <xf numFmtId="164" fontId="10" fillId="4" borderId="19" xfId="1" applyNumberFormat="1" applyFont="1" applyFill="1" applyBorder="1" applyAlignment="1" applyProtection="1">
      <alignment horizontal="center" vertical="center"/>
      <protection locked="0"/>
    </xf>
    <xf numFmtId="44" fontId="10" fillId="2" borderId="14" xfId="1" applyFont="1" applyFill="1" applyBorder="1" applyAlignment="1" applyProtection="1">
      <alignment horizontal="center" vertical="center"/>
    </xf>
    <xf numFmtId="44" fontId="10" fillId="2" borderId="18" xfId="1" applyFont="1" applyFill="1" applyBorder="1" applyAlignment="1" applyProtection="1">
      <alignment horizontal="center" vertical="center"/>
    </xf>
    <xf numFmtId="44" fontId="10" fillId="4" borderId="15" xfId="1" applyFont="1" applyFill="1" applyBorder="1" applyProtection="1">
      <protection locked="0"/>
    </xf>
    <xf numFmtId="14" fontId="10" fillId="4" borderId="10" xfId="0" applyNumberFormat="1" applyFont="1" applyFill="1" applyBorder="1" applyProtection="1">
      <protection locked="0"/>
    </xf>
    <xf numFmtId="0" fontId="10" fillId="4" borderId="14" xfId="0" applyFont="1" applyFill="1" applyBorder="1" applyProtection="1">
      <protection locked="0"/>
    </xf>
    <xf numFmtId="44" fontId="10" fillId="4" borderId="56" xfId="1" applyFont="1" applyFill="1" applyBorder="1" applyProtection="1">
      <protection locked="0"/>
    </xf>
    <xf numFmtId="0" fontId="10" fillId="4" borderId="16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/>
    </xf>
    <xf numFmtId="0" fontId="23" fillId="2" borderId="38" xfId="0" applyFont="1" applyFill="1" applyBorder="1" applyAlignment="1" applyProtection="1">
      <alignment horizontal="center" vertical="center"/>
    </xf>
    <xf numFmtId="44" fontId="23" fillId="2" borderId="4" xfId="1" applyFont="1" applyFill="1" applyBorder="1" applyAlignment="1" applyProtection="1">
      <alignment horizontal="center" vertical="center"/>
    </xf>
    <xf numFmtId="44" fontId="23" fillId="2" borderId="1" xfId="1" applyFont="1" applyFill="1" applyBorder="1" applyAlignment="1" applyProtection="1">
      <alignment horizontal="center" vertical="center"/>
    </xf>
    <xf numFmtId="44" fontId="23" fillId="2" borderId="1" xfId="1" applyFont="1" applyFill="1" applyBorder="1" applyAlignment="1" applyProtection="1">
      <alignment horizontal="center" vertical="center" wrapText="1"/>
    </xf>
    <xf numFmtId="44" fontId="23" fillId="2" borderId="23" xfId="1" applyFont="1" applyFill="1" applyBorder="1" applyAlignment="1" applyProtection="1">
      <alignment horizontal="center" vertical="center"/>
    </xf>
    <xf numFmtId="44" fontId="10" fillId="2" borderId="2" xfId="0" applyNumberFormat="1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4" borderId="28" xfId="0" applyFont="1" applyFill="1" applyBorder="1" applyAlignment="1" applyProtection="1">
      <protection locked="0"/>
    </xf>
    <xf numFmtId="0" fontId="10" fillId="4" borderId="40" xfId="0" applyFont="1" applyFill="1" applyBorder="1" applyAlignment="1" applyProtection="1">
      <alignment horizontal="center" vertical="center"/>
      <protection locked="0"/>
    </xf>
    <xf numFmtId="0" fontId="10" fillId="4" borderId="45" xfId="0" applyFont="1" applyFill="1" applyBorder="1" applyAlignment="1" applyProtection="1"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41" xfId="0" applyFont="1" applyFill="1" applyBorder="1" applyAlignment="1" applyProtection="1">
      <protection locked="0"/>
    </xf>
    <xf numFmtId="0" fontId="10" fillId="4" borderId="42" xfId="0" applyFont="1" applyFill="1" applyBorder="1" applyAlignment="1" applyProtection="1">
      <alignment horizontal="center" vertical="center"/>
      <protection locked="0"/>
    </xf>
    <xf numFmtId="44" fontId="10" fillId="2" borderId="9" xfId="0" applyNumberFormat="1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44" fontId="10" fillId="2" borderId="24" xfId="0" applyNumberFormat="1" applyFont="1" applyFill="1" applyBorder="1" applyAlignment="1" applyProtection="1">
      <alignment horizontal="center" vertical="center"/>
    </xf>
    <xf numFmtId="0" fontId="10" fillId="4" borderId="57" xfId="0" applyFont="1" applyFill="1" applyBorder="1" applyAlignment="1" applyProtection="1">
      <alignment horizontal="center" vertical="center"/>
      <protection locked="0"/>
    </xf>
    <xf numFmtId="49" fontId="10" fillId="4" borderId="37" xfId="0" applyNumberFormat="1" applyFont="1" applyFill="1" applyBorder="1" applyAlignment="1" applyProtection="1">
      <alignment horizontal="center"/>
      <protection locked="0"/>
    </xf>
    <xf numFmtId="14" fontId="10" fillId="4" borderId="49" xfId="0" applyNumberFormat="1" applyFont="1" applyFill="1" applyBorder="1" applyProtection="1">
      <protection locked="0"/>
    </xf>
    <xf numFmtId="0" fontId="10" fillId="4" borderId="52" xfId="0" applyFont="1" applyFill="1" applyBorder="1" applyAlignment="1" applyProtection="1">
      <alignment wrapText="1"/>
      <protection locked="0"/>
    </xf>
    <xf numFmtId="0" fontId="10" fillId="4" borderId="37" xfId="0" applyFont="1" applyFill="1" applyBorder="1" applyAlignment="1" applyProtection="1">
      <alignment horizontal="center" vertical="center"/>
      <protection locked="0"/>
    </xf>
    <xf numFmtId="0" fontId="10" fillId="4" borderId="20" xfId="0" applyFont="1" applyFill="1" applyBorder="1" applyAlignment="1" applyProtection="1">
      <alignment wrapText="1"/>
      <protection locked="0"/>
    </xf>
    <xf numFmtId="164" fontId="10" fillId="4" borderId="20" xfId="1" applyNumberFormat="1" applyFont="1" applyFill="1" applyBorder="1" applyAlignment="1" applyProtection="1">
      <alignment horizontal="center" vertical="center"/>
      <protection locked="0"/>
    </xf>
    <xf numFmtId="44" fontId="10" fillId="2" borderId="21" xfId="1" applyFont="1" applyFill="1" applyBorder="1" applyAlignment="1" applyProtection="1">
      <alignment horizontal="center" vertical="center"/>
    </xf>
    <xf numFmtId="44" fontId="10" fillId="4" borderId="58" xfId="1" applyFont="1" applyFill="1" applyBorder="1" applyProtection="1">
      <protection locked="0"/>
    </xf>
    <xf numFmtId="0" fontId="10" fillId="4" borderId="37" xfId="0" applyFont="1" applyFill="1" applyBorder="1" applyProtection="1">
      <protection locked="0"/>
    </xf>
    <xf numFmtId="0" fontId="10" fillId="4" borderId="21" xfId="0" applyFont="1" applyFill="1" applyBorder="1" applyProtection="1">
      <protection locked="0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/>
    </xf>
    <xf numFmtId="164" fontId="23" fillId="2" borderId="1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left" vertical="top" wrapText="1"/>
    </xf>
    <xf numFmtId="0" fontId="22" fillId="2" borderId="1" xfId="0" applyFont="1" applyFill="1" applyBorder="1" applyAlignment="1" applyProtection="1">
      <alignment horizontal="left" vertical="top"/>
    </xf>
    <xf numFmtId="44" fontId="22" fillId="2" borderId="2" xfId="0" applyNumberFormat="1" applyFont="1" applyFill="1" applyBorder="1" applyAlignment="1" applyProtection="1">
      <alignment horizontal="left" vertical="top"/>
    </xf>
    <xf numFmtId="0" fontId="10" fillId="2" borderId="2" xfId="0" applyFont="1" applyFill="1" applyBorder="1" applyAlignment="1" applyProtection="1">
      <alignment horizontal="center" vertical="center"/>
    </xf>
    <xf numFmtId="44" fontId="6" fillId="2" borderId="9" xfId="0" applyNumberFormat="1" applyFont="1" applyFill="1" applyBorder="1" applyAlignment="1" applyProtection="1">
      <alignment horizontal="center" vertical="center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top"/>
    </xf>
    <xf numFmtId="0" fontId="1" fillId="0" borderId="26" xfId="0" applyFont="1" applyFill="1" applyBorder="1" applyAlignment="1" applyProtection="1">
      <alignment horizontal="center" vertical="top"/>
    </xf>
    <xf numFmtId="0" fontId="1" fillId="0" borderId="23" xfId="0" applyFont="1" applyFill="1" applyBorder="1" applyAlignment="1" applyProtection="1">
      <alignment horizontal="center" vertical="top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0" fontId="10" fillId="4" borderId="19" xfId="0" applyFont="1" applyFill="1" applyBorder="1" applyAlignment="1" applyProtection="1">
      <alignment horizontal="center"/>
      <protection locked="0"/>
    </xf>
    <xf numFmtId="0" fontId="10" fillId="4" borderId="46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 applyProtection="1">
      <alignment horizontal="center"/>
      <protection locked="0"/>
    </xf>
    <xf numFmtId="44" fontId="23" fillId="2" borderId="26" xfId="1" applyFont="1" applyFill="1" applyBorder="1" applyAlignment="1" applyProtection="1">
      <alignment horizontal="center" vertical="center"/>
    </xf>
    <xf numFmtId="44" fontId="23" fillId="2" borderId="3" xfId="1" applyFont="1" applyFill="1" applyBorder="1" applyAlignment="1" applyProtection="1">
      <alignment horizontal="center" vertical="center"/>
    </xf>
    <xf numFmtId="0" fontId="21" fillId="2" borderId="34" xfId="0" applyFont="1" applyFill="1" applyBorder="1" applyAlignment="1" applyProtection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20" fillId="2" borderId="26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0" fontId="21" fillId="2" borderId="29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41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165" fontId="3" fillId="4" borderId="51" xfId="0" applyNumberFormat="1" applyFont="1" applyFill="1" applyBorder="1" applyAlignment="1" applyProtection="1">
      <alignment horizontal="center" vertical="top" wrapText="1"/>
      <protection locked="0"/>
    </xf>
    <xf numFmtId="165" fontId="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3" fillId="3" borderId="50" xfId="0" applyFont="1" applyFill="1" applyBorder="1" applyAlignment="1" applyProtection="1">
      <alignment horizontal="left" vertical="top" wrapText="1"/>
    </xf>
    <xf numFmtId="0" fontId="3" fillId="3" borderId="51" xfId="0" applyFont="1" applyFill="1" applyBorder="1" applyAlignment="1" applyProtection="1">
      <alignment horizontal="left" vertical="top" wrapText="1"/>
    </xf>
    <xf numFmtId="0" fontId="4" fillId="4" borderId="51" xfId="0" applyFont="1" applyFill="1" applyBorder="1" applyAlignment="1" applyProtection="1">
      <alignment horizontal="left" wrapText="1"/>
      <protection locked="0"/>
    </xf>
    <xf numFmtId="0" fontId="4" fillId="4" borderId="17" xfId="0" applyFont="1" applyFill="1" applyBorder="1" applyAlignment="1" applyProtection="1">
      <alignment horizontal="left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5" fillId="4" borderId="53" xfId="0" applyFont="1" applyFill="1" applyBorder="1" applyAlignment="1" applyProtection="1">
      <alignment horizontal="left" vertical="top" wrapText="1"/>
      <protection locked="0"/>
    </xf>
    <xf numFmtId="0" fontId="15" fillId="4" borderId="46" xfId="0" applyFont="1" applyFill="1" applyBorder="1" applyAlignment="1" applyProtection="1">
      <alignment horizontal="left" vertical="top" wrapText="1"/>
      <protection locked="0"/>
    </xf>
    <xf numFmtId="0" fontId="15" fillId="3" borderId="50" xfId="0" applyFont="1" applyFill="1" applyBorder="1" applyAlignment="1" applyProtection="1">
      <alignment horizontal="left" vertical="top"/>
    </xf>
    <xf numFmtId="0" fontId="15" fillId="3" borderId="51" xfId="0" applyFont="1" applyFill="1" applyBorder="1" applyAlignment="1" applyProtection="1">
      <alignment horizontal="left" vertical="top"/>
    </xf>
    <xf numFmtId="0" fontId="15" fillId="4" borderId="51" xfId="0" applyFont="1" applyFill="1" applyBorder="1" applyAlignment="1" applyProtection="1">
      <alignment horizontal="left" vertical="top" wrapText="1"/>
      <protection locked="0"/>
    </xf>
    <xf numFmtId="0" fontId="15" fillId="4" borderId="17" xfId="0" applyFont="1" applyFill="1" applyBorder="1" applyAlignment="1" applyProtection="1">
      <alignment horizontal="left" vertical="top" wrapText="1"/>
      <protection locked="0"/>
    </xf>
    <xf numFmtId="0" fontId="15" fillId="3" borderId="52" xfId="0" applyFont="1" applyFill="1" applyBorder="1" applyAlignment="1" applyProtection="1">
      <alignment horizontal="left" vertical="top" wrapText="1"/>
    </xf>
    <xf numFmtId="0" fontId="15" fillId="3" borderId="53" xfId="0" applyFont="1" applyFill="1" applyBorder="1" applyAlignment="1" applyProtection="1">
      <alignment horizontal="left" vertical="top" wrapText="1"/>
    </xf>
    <xf numFmtId="0" fontId="10" fillId="4" borderId="20" xfId="0" applyFont="1" applyFill="1" applyBorder="1" applyAlignment="1" applyProtection="1">
      <alignment horizontal="center" wrapText="1"/>
      <protection locked="0"/>
    </xf>
    <xf numFmtId="0" fontId="21" fillId="2" borderId="44" xfId="0" applyFont="1" applyFill="1" applyBorder="1" applyAlignment="1" applyProtection="1">
      <alignment horizontal="center" vertical="center"/>
    </xf>
    <xf numFmtId="0" fontId="21" fillId="2" borderId="45" xfId="0" applyFont="1" applyFill="1" applyBorder="1" applyAlignment="1" applyProtection="1">
      <alignment horizontal="center" vertical="center"/>
    </xf>
    <xf numFmtId="0" fontId="21" fillId="2" borderId="43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/>
    </xf>
    <xf numFmtId="0" fontId="8" fillId="2" borderId="3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0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wrapText="1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54" xfId="0" applyFont="1" applyFill="1" applyBorder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9" defaultPivotStyle="PivotStyleLight16"/>
  <colors>
    <mruColors>
      <color rgb="FFFAFFC9"/>
      <color rgb="FFF3FF7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versión" displayName="Inversión" ref="P13:P21" totalsRowShown="0" headerRowDxfId="7" dataDxfId="6" tableBorderDxfId="5">
  <autoFilter ref="P13:P21"/>
  <tableColumns count="1">
    <tableColumn id="1" name="Inversión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Gasto" displayName="Gasto" ref="Q13:Q22" totalsRowShown="0" headerRowDxfId="3" dataDxfId="2" tableBorderDxfId="1">
  <autoFilter ref="Q13:Q22"/>
  <tableColumns count="1">
    <tableColumn id="1" name="Gast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workbookViewId="0">
      <selection activeCell="G14" sqref="G14:H14"/>
    </sheetView>
  </sheetViews>
  <sheetFormatPr baseColWidth="10" defaultRowHeight="12.75" x14ac:dyDescent="0.2"/>
  <cols>
    <col min="1" max="1" width="19.33203125" customWidth="1"/>
    <col min="2" max="2" width="17.6640625" customWidth="1"/>
    <col min="3" max="3" width="13.5" customWidth="1"/>
    <col min="4" max="4" width="26" style="1" customWidth="1"/>
    <col min="5" max="5" width="15.5" style="18" customWidth="1"/>
    <col min="6" max="6" width="27" style="1" customWidth="1"/>
    <col min="7" max="7" width="14.33203125" customWidth="1"/>
    <col min="8" max="8" width="30.5" customWidth="1"/>
    <col min="9" max="10" width="13.83203125" customWidth="1"/>
    <col min="11" max="11" width="14.83203125" customWidth="1"/>
    <col min="12" max="12" width="19.1640625" customWidth="1"/>
    <col min="13" max="13" width="18.33203125" customWidth="1"/>
    <col min="14" max="14" width="14" customWidth="1"/>
    <col min="15" max="15" width="14" hidden="1" customWidth="1"/>
    <col min="16" max="16" width="16.33203125" hidden="1" customWidth="1"/>
    <col min="17" max="17" width="16.5" hidden="1" customWidth="1"/>
    <col min="18" max="20" width="0" hidden="1" customWidth="1"/>
  </cols>
  <sheetData>
    <row r="1" spans="1:26" ht="13.5" thickBot="1" x14ac:dyDescent="0.25">
      <c r="A1" s="113"/>
      <c r="B1" s="113"/>
      <c r="C1" s="113"/>
      <c r="D1" s="114"/>
      <c r="E1" s="115"/>
      <c r="F1" s="114"/>
      <c r="G1" s="113"/>
      <c r="H1" s="113"/>
      <c r="I1" s="113"/>
      <c r="J1" s="113"/>
      <c r="K1" s="113"/>
      <c r="L1" s="113"/>
      <c r="M1" s="113"/>
      <c r="N1" s="113"/>
    </row>
    <row r="2" spans="1:26" ht="30.75" thickBot="1" x14ac:dyDescent="0.25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26" x14ac:dyDescent="0.2">
      <c r="A3" s="113"/>
      <c r="B3" s="113"/>
      <c r="C3" s="113"/>
      <c r="D3" s="114"/>
      <c r="E3" s="115"/>
      <c r="F3" s="114"/>
      <c r="G3" s="113"/>
      <c r="H3" s="113"/>
      <c r="I3" s="113"/>
      <c r="J3" s="113"/>
      <c r="K3" s="113"/>
      <c r="L3" s="113"/>
      <c r="M3" s="113"/>
      <c r="N3" s="113"/>
    </row>
    <row r="4" spans="1:26" ht="15.75" customHeight="1" x14ac:dyDescent="0.2">
      <c r="A4" s="161" t="s">
        <v>30</v>
      </c>
      <c r="B4" s="161"/>
      <c r="C4" s="161"/>
      <c r="D4" s="161"/>
      <c r="E4" s="161"/>
      <c r="F4" s="161"/>
      <c r="G4" s="161"/>
      <c r="H4" s="161"/>
      <c r="I4" s="113"/>
      <c r="J4" s="163" t="s">
        <v>20</v>
      </c>
      <c r="K4" s="164"/>
      <c r="L4" s="155"/>
      <c r="M4" s="155"/>
      <c r="N4" s="156"/>
      <c r="O4" s="24"/>
      <c r="P4" s="11"/>
      <c r="Q4" s="14" t="s">
        <v>26</v>
      </c>
      <c r="R4" s="11"/>
      <c r="S4" s="11"/>
      <c r="T4" s="10"/>
      <c r="U4" s="10"/>
      <c r="V4" s="10"/>
    </row>
    <row r="5" spans="1:26" ht="26.25" customHeight="1" x14ac:dyDescent="0.2">
      <c r="A5" s="175" t="s">
        <v>63</v>
      </c>
      <c r="B5" s="176"/>
      <c r="C5" s="169"/>
      <c r="D5" s="169"/>
      <c r="E5" s="169"/>
      <c r="F5" s="169"/>
      <c r="G5" s="169"/>
      <c r="H5" s="170"/>
      <c r="J5" s="163" t="s">
        <v>2</v>
      </c>
      <c r="K5" s="164"/>
      <c r="L5" s="165"/>
      <c r="M5" s="165"/>
      <c r="N5" s="166"/>
      <c r="O5" s="25"/>
      <c r="P5" s="11"/>
      <c r="Q5" s="14" t="s">
        <v>27</v>
      </c>
      <c r="R5" s="11"/>
      <c r="S5" s="11"/>
      <c r="T5" s="10"/>
      <c r="U5" s="10"/>
      <c r="V5" s="10"/>
    </row>
    <row r="6" spans="1:26" ht="15" customHeight="1" x14ac:dyDescent="0.2">
      <c r="A6" s="171" t="s">
        <v>1</v>
      </c>
      <c r="B6" s="172"/>
      <c r="C6" s="173"/>
      <c r="D6" s="173"/>
      <c r="E6" s="173"/>
      <c r="F6" s="173"/>
      <c r="G6" s="173"/>
      <c r="H6" s="174"/>
      <c r="J6" s="32"/>
      <c r="K6" s="162"/>
      <c r="L6" s="162"/>
      <c r="M6" s="162"/>
      <c r="N6" s="162"/>
      <c r="O6" s="26"/>
      <c r="P6" s="11"/>
      <c r="Q6" s="14" t="s">
        <v>28</v>
      </c>
      <c r="R6" s="11"/>
      <c r="S6" s="11"/>
      <c r="T6" s="10"/>
      <c r="U6" s="10"/>
      <c r="V6" s="10"/>
    </row>
    <row r="7" spans="1:26" ht="12.75" customHeight="1" x14ac:dyDescent="0.2">
      <c r="A7" s="113"/>
      <c r="B7" s="113"/>
      <c r="C7" s="113"/>
      <c r="D7" s="114"/>
      <c r="E7" s="115"/>
      <c r="F7" s="114"/>
      <c r="G7" s="113"/>
      <c r="H7" s="113"/>
      <c r="I7" s="113"/>
      <c r="J7" s="113"/>
      <c r="K7" s="113"/>
      <c r="L7" s="113"/>
      <c r="M7" s="113"/>
      <c r="N7" s="113"/>
      <c r="P7" s="12"/>
      <c r="Q7" s="14" t="s">
        <v>29</v>
      </c>
      <c r="R7" s="11"/>
      <c r="S7" s="11"/>
      <c r="T7" s="10"/>
      <c r="U7" s="10"/>
      <c r="V7" s="10"/>
    </row>
    <row r="8" spans="1:26" ht="13.5" thickBot="1" x14ac:dyDescent="0.25">
      <c r="A8" s="113"/>
      <c r="B8" s="113"/>
      <c r="C8" s="113"/>
      <c r="D8" s="114"/>
      <c r="E8" s="115"/>
      <c r="F8" s="114"/>
      <c r="G8" s="113"/>
      <c r="H8" s="113"/>
      <c r="I8" s="113"/>
      <c r="J8" s="113"/>
      <c r="K8" s="113"/>
      <c r="L8" s="113"/>
      <c r="M8" s="113"/>
      <c r="N8" s="113"/>
      <c r="P8" s="12"/>
      <c r="Q8" s="12"/>
      <c r="R8" s="12"/>
      <c r="S8" s="12"/>
    </row>
    <row r="9" spans="1:26" ht="36" customHeight="1" thickBot="1" x14ac:dyDescent="0.25">
      <c r="A9" s="144" t="s">
        <v>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6"/>
      <c r="O9" s="23"/>
      <c r="P9" s="3"/>
      <c r="Q9" s="3"/>
      <c r="R9" s="3"/>
      <c r="S9" s="4"/>
      <c r="T9" s="4"/>
      <c r="U9" s="4"/>
      <c r="V9" s="4"/>
      <c r="W9" s="4"/>
      <c r="X9" s="4"/>
      <c r="Y9" s="4"/>
      <c r="Z9" s="4"/>
    </row>
    <row r="10" spans="1:26" ht="42.75" customHeight="1" thickBot="1" x14ac:dyDescent="0.25">
      <c r="A10" s="182" t="s">
        <v>3</v>
      </c>
      <c r="B10" s="194" t="s">
        <v>4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6"/>
      <c r="M10" s="167" t="s">
        <v>5</v>
      </c>
      <c r="N10" s="168"/>
      <c r="O10" s="20"/>
      <c r="Q10" s="5"/>
    </row>
    <row r="11" spans="1:26" ht="15.75" customHeight="1" x14ac:dyDescent="0.2">
      <c r="A11" s="183"/>
      <c r="B11" s="185" t="s">
        <v>6</v>
      </c>
      <c r="C11" s="186" t="s">
        <v>18</v>
      </c>
      <c r="D11" s="188" t="s">
        <v>7</v>
      </c>
      <c r="E11" s="190" t="s">
        <v>8</v>
      </c>
      <c r="F11" s="191"/>
      <c r="G11" s="191"/>
      <c r="H11" s="191"/>
      <c r="I11" s="191"/>
      <c r="J11" s="191"/>
      <c r="K11" s="192"/>
      <c r="L11" s="197" t="s">
        <v>9</v>
      </c>
      <c r="M11" s="157" t="s">
        <v>16</v>
      </c>
      <c r="N11" s="159" t="s">
        <v>17</v>
      </c>
      <c r="O11" s="6"/>
      <c r="Q11" s="6"/>
    </row>
    <row r="12" spans="1:26" ht="43.5" thickBot="1" x14ac:dyDescent="0.25">
      <c r="A12" s="184"/>
      <c r="B12" s="158"/>
      <c r="C12" s="187"/>
      <c r="D12" s="189"/>
      <c r="E12" s="54" t="s">
        <v>14</v>
      </c>
      <c r="F12" s="55" t="s">
        <v>15</v>
      </c>
      <c r="G12" s="193" t="s">
        <v>10</v>
      </c>
      <c r="H12" s="193"/>
      <c r="I12" s="55" t="s">
        <v>11</v>
      </c>
      <c r="J12" s="56" t="s">
        <v>64</v>
      </c>
      <c r="K12" s="57" t="s">
        <v>12</v>
      </c>
      <c r="L12" s="198"/>
      <c r="M12" s="158"/>
      <c r="N12" s="160"/>
      <c r="O12" s="6"/>
    </row>
    <row r="13" spans="1:26" ht="14.25" x14ac:dyDescent="0.2">
      <c r="A13" s="33"/>
      <c r="B13" s="35"/>
      <c r="C13" s="36"/>
      <c r="D13" s="37"/>
      <c r="E13" s="38"/>
      <c r="F13" s="39"/>
      <c r="G13" s="181"/>
      <c r="H13" s="181"/>
      <c r="I13" s="40"/>
      <c r="J13" s="40"/>
      <c r="K13" s="46">
        <f>I13+J13</f>
        <v>0</v>
      </c>
      <c r="L13" s="48"/>
      <c r="M13" s="49"/>
      <c r="N13" s="50"/>
      <c r="O13" s="21"/>
      <c r="P13" s="19" t="s">
        <v>53</v>
      </c>
      <c r="Q13" s="19" t="s">
        <v>54</v>
      </c>
      <c r="S13" s="13"/>
    </row>
    <row r="14" spans="1:26" ht="14.25" x14ac:dyDescent="0.2">
      <c r="A14" s="34"/>
      <c r="B14" s="41"/>
      <c r="C14" s="42"/>
      <c r="D14" s="43"/>
      <c r="E14" s="38"/>
      <c r="F14" s="44"/>
      <c r="G14" s="121"/>
      <c r="H14" s="121"/>
      <c r="I14" s="45"/>
      <c r="J14" s="45"/>
      <c r="K14" s="47">
        <f t="shared" ref="K14:K63" si="0">I14+J14</f>
        <v>0</v>
      </c>
      <c r="L14" s="51"/>
      <c r="M14" s="52"/>
      <c r="N14" s="53"/>
      <c r="O14" s="21"/>
      <c r="P14" s="2" t="s">
        <v>32</v>
      </c>
      <c r="Q14" s="2" t="s">
        <v>56</v>
      </c>
    </row>
    <row r="15" spans="1:26" ht="14.25" x14ac:dyDescent="0.2">
      <c r="A15" s="34"/>
      <c r="B15" s="41"/>
      <c r="C15" s="42"/>
      <c r="D15" s="43"/>
      <c r="E15" s="38"/>
      <c r="F15" s="44"/>
      <c r="G15" s="121"/>
      <c r="H15" s="121"/>
      <c r="I15" s="45"/>
      <c r="J15" s="45"/>
      <c r="K15" s="47">
        <f t="shared" si="0"/>
        <v>0</v>
      </c>
      <c r="L15" s="51"/>
      <c r="M15" s="52"/>
      <c r="N15" s="53"/>
      <c r="O15" s="21"/>
      <c r="P15" s="2" t="s">
        <v>33</v>
      </c>
      <c r="Q15" s="2" t="s">
        <v>41</v>
      </c>
    </row>
    <row r="16" spans="1:26" ht="14.25" x14ac:dyDescent="0.2">
      <c r="A16" s="34"/>
      <c r="B16" s="41"/>
      <c r="C16" s="42"/>
      <c r="D16" s="43"/>
      <c r="E16" s="38"/>
      <c r="F16" s="44"/>
      <c r="G16" s="121"/>
      <c r="H16" s="121"/>
      <c r="I16" s="45"/>
      <c r="J16" s="45"/>
      <c r="K16" s="47">
        <f t="shared" si="0"/>
        <v>0</v>
      </c>
      <c r="L16" s="51"/>
      <c r="M16" s="52"/>
      <c r="N16" s="53"/>
      <c r="O16" s="21"/>
      <c r="P16" s="2" t="s">
        <v>55</v>
      </c>
      <c r="Q16" s="2" t="s">
        <v>42</v>
      </c>
    </row>
    <row r="17" spans="1:17" ht="14.25" x14ac:dyDescent="0.2">
      <c r="A17" s="34"/>
      <c r="B17" s="41"/>
      <c r="C17" s="42"/>
      <c r="D17" s="43"/>
      <c r="E17" s="38"/>
      <c r="F17" s="44"/>
      <c r="G17" s="121"/>
      <c r="H17" s="121"/>
      <c r="I17" s="45"/>
      <c r="J17" s="45"/>
      <c r="K17" s="47">
        <f t="shared" si="0"/>
        <v>0</v>
      </c>
      <c r="L17" s="51"/>
      <c r="M17" s="52"/>
      <c r="N17" s="53"/>
      <c r="O17" s="21"/>
      <c r="P17" s="2" t="s">
        <v>34</v>
      </c>
      <c r="Q17" s="2" t="s">
        <v>43</v>
      </c>
    </row>
    <row r="18" spans="1:17" ht="14.25" x14ac:dyDescent="0.2">
      <c r="A18" s="34"/>
      <c r="B18" s="41"/>
      <c r="C18" s="42"/>
      <c r="D18" s="43"/>
      <c r="E18" s="38"/>
      <c r="F18" s="44"/>
      <c r="G18" s="121"/>
      <c r="H18" s="121"/>
      <c r="I18" s="45"/>
      <c r="J18" s="45"/>
      <c r="K18" s="47">
        <f t="shared" si="0"/>
        <v>0</v>
      </c>
      <c r="L18" s="51"/>
      <c r="M18" s="52"/>
      <c r="N18" s="53"/>
      <c r="O18" s="21"/>
      <c r="P18" s="2" t="s">
        <v>35</v>
      </c>
      <c r="Q18" s="2" t="s">
        <v>44</v>
      </c>
    </row>
    <row r="19" spans="1:17" ht="14.25" x14ac:dyDescent="0.2">
      <c r="A19" s="34"/>
      <c r="B19" s="41"/>
      <c r="C19" s="42"/>
      <c r="D19" s="43"/>
      <c r="E19" s="38"/>
      <c r="F19" s="44"/>
      <c r="G19" s="121"/>
      <c r="H19" s="121"/>
      <c r="I19" s="45"/>
      <c r="J19" s="45"/>
      <c r="K19" s="47">
        <f t="shared" si="0"/>
        <v>0</v>
      </c>
      <c r="L19" s="51"/>
      <c r="M19" s="52"/>
      <c r="N19" s="53"/>
      <c r="O19" s="21"/>
      <c r="P19" s="2" t="s">
        <v>36</v>
      </c>
      <c r="Q19" s="2" t="s">
        <v>45</v>
      </c>
    </row>
    <row r="20" spans="1:17" ht="14.25" x14ac:dyDescent="0.2">
      <c r="A20" s="34"/>
      <c r="B20" s="41"/>
      <c r="C20" s="42"/>
      <c r="D20" s="43"/>
      <c r="E20" s="38"/>
      <c r="F20" s="44"/>
      <c r="G20" s="121"/>
      <c r="H20" s="121"/>
      <c r="I20" s="45"/>
      <c r="J20" s="45"/>
      <c r="K20" s="47">
        <f t="shared" si="0"/>
        <v>0</v>
      </c>
      <c r="L20" s="51"/>
      <c r="M20" s="52"/>
      <c r="N20" s="53"/>
      <c r="O20" s="21"/>
      <c r="P20" s="2" t="s">
        <v>37</v>
      </c>
      <c r="Q20" s="2" t="s">
        <v>46</v>
      </c>
    </row>
    <row r="21" spans="1:17" ht="14.25" x14ac:dyDescent="0.2">
      <c r="A21" s="34"/>
      <c r="B21" s="41"/>
      <c r="C21" s="42"/>
      <c r="D21" s="43"/>
      <c r="E21" s="38"/>
      <c r="F21" s="44"/>
      <c r="G21" s="121"/>
      <c r="H21" s="121"/>
      <c r="I21" s="45"/>
      <c r="J21" s="45"/>
      <c r="K21" s="47">
        <f t="shared" si="0"/>
        <v>0</v>
      </c>
      <c r="L21" s="51"/>
      <c r="M21" s="52"/>
      <c r="N21" s="53"/>
      <c r="O21" s="21"/>
      <c r="P21" s="2" t="s">
        <v>38</v>
      </c>
      <c r="Q21" s="2" t="s">
        <v>47</v>
      </c>
    </row>
    <row r="22" spans="1:17" ht="14.25" x14ac:dyDescent="0.2">
      <c r="A22" s="34"/>
      <c r="B22" s="41"/>
      <c r="C22" s="42"/>
      <c r="D22" s="43"/>
      <c r="E22" s="38"/>
      <c r="F22" s="44"/>
      <c r="G22" s="121"/>
      <c r="H22" s="121"/>
      <c r="I22" s="45"/>
      <c r="J22" s="45"/>
      <c r="K22" s="47">
        <f t="shared" si="0"/>
        <v>0</v>
      </c>
      <c r="L22" s="51"/>
      <c r="M22" s="52"/>
      <c r="N22" s="53"/>
      <c r="O22" s="21"/>
      <c r="Q22" s="2" t="s">
        <v>48</v>
      </c>
    </row>
    <row r="23" spans="1:17" ht="14.25" x14ac:dyDescent="0.2">
      <c r="A23" s="34"/>
      <c r="B23" s="41"/>
      <c r="C23" s="42"/>
      <c r="D23" s="43"/>
      <c r="E23" s="38"/>
      <c r="F23" s="44"/>
      <c r="G23" s="121"/>
      <c r="H23" s="121"/>
      <c r="I23" s="45"/>
      <c r="J23" s="45"/>
      <c r="K23" s="47">
        <f t="shared" si="0"/>
        <v>0</v>
      </c>
      <c r="L23" s="51"/>
      <c r="M23" s="52"/>
      <c r="N23" s="53"/>
      <c r="O23" s="21"/>
    </row>
    <row r="24" spans="1:17" ht="14.25" x14ac:dyDescent="0.2">
      <c r="A24" s="34"/>
      <c r="B24" s="41"/>
      <c r="C24" s="42"/>
      <c r="D24" s="43"/>
      <c r="E24" s="38"/>
      <c r="F24" s="44"/>
      <c r="G24" s="121"/>
      <c r="H24" s="121"/>
      <c r="I24" s="45"/>
      <c r="J24" s="45"/>
      <c r="K24" s="47">
        <f t="shared" si="0"/>
        <v>0</v>
      </c>
      <c r="L24" s="51"/>
      <c r="M24" s="52"/>
      <c r="N24" s="53"/>
      <c r="O24" s="21"/>
    </row>
    <row r="25" spans="1:17" ht="14.25" x14ac:dyDescent="0.2">
      <c r="A25" s="34"/>
      <c r="B25" s="41"/>
      <c r="C25" s="42"/>
      <c r="D25" s="43"/>
      <c r="E25" s="38"/>
      <c r="F25" s="44"/>
      <c r="G25" s="121"/>
      <c r="H25" s="121"/>
      <c r="I25" s="45"/>
      <c r="J25" s="45"/>
      <c r="K25" s="47">
        <f t="shared" si="0"/>
        <v>0</v>
      </c>
      <c r="L25" s="51"/>
      <c r="M25" s="52"/>
      <c r="N25" s="53"/>
      <c r="O25" s="21"/>
      <c r="P25" s="2"/>
      <c r="Q25" s="2"/>
    </row>
    <row r="26" spans="1:17" ht="14.25" x14ac:dyDescent="0.2">
      <c r="A26" s="34"/>
      <c r="B26" s="41"/>
      <c r="C26" s="42"/>
      <c r="D26" s="43"/>
      <c r="E26" s="38"/>
      <c r="F26" s="44"/>
      <c r="G26" s="121"/>
      <c r="H26" s="121"/>
      <c r="I26" s="45"/>
      <c r="J26" s="45"/>
      <c r="K26" s="47">
        <f t="shared" si="0"/>
        <v>0</v>
      </c>
      <c r="L26" s="51"/>
      <c r="M26" s="52"/>
      <c r="N26" s="53"/>
      <c r="O26" s="21"/>
    </row>
    <row r="27" spans="1:17" ht="14.25" x14ac:dyDescent="0.2">
      <c r="A27" s="34"/>
      <c r="B27" s="41"/>
      <c r="C27" s="42"/>
      <c r="D27" s="43"/>
      <c r="E27" s="38"/>
      <c r="F27" s="44"/>
      <c r="G27" s="121"/>
      <c r="H27" s="121"/>
      <c r="I27" s="45"/>
      <c r="J27" s="45"/>
      <c r="K27" s="47">
        <f t="shared" si="0"/>
        <v>0</v>
      </c>
      <c r="L27" s="51"/>
      <c r="M27" s="52"/>
      <c r="N27" s="53"/>
      <c r="O27" s="21"/>
    </row>
    <row r="28" spans="1:17" ht="14.25" x14ac:dyDescent="0.2">
      <c r="A28" s="34"/>
      <c r="B28" s="41"/>
      <c r="C28" s="42"/>
      <c r="D28" s="43"/>
      <c r="E28" s="38"/>
      <c r="F28" s="44"/>
      <c r="G28" s="121"/>
      <c r="H28" s="121"/>
      <c r="I28" s="45"/>
      <c r="J28" s="45"/>
      <c r="K28" s="47">
        <f t="shared" si="0"/>
        <v>0</v>
      </c>
      <c r="L28" s="51"/>
      <c r="M28" s="52"/>
      <c r="N28" s="53"/>
      <c r="O28" s="21"/>
    </row>
    <row r="29" spans="1:17" ht="14.25" x14ac:dyDescent="0.2">
      <c r="A29" s="34"/>
      <c r="B29" s="41"/>
      <c r="C29" s="42"/>
      <c r="D29" s="43"/>
      <c r="E29" s="38"/>
      <c r="F29" s="44"/>
      <c r="G29" s="121"/>
      <c r="H29" s="121"/>
      <c r="I29" s="45"/>
      <c r="J29" s="45"/>
      <c r="K29" s="47">
        <f t="shared" si="0"/>
        <v>0</v>
      </c>
      <c r="L29" s="51"/>
      <c r="M29" s="52"/>
      <c r="N29" s="53"/>
      <c r="O29" s="21"/>
    </row>
    <row r="30" spans="1:17" ht="14.25" x14ac:dyDescent="0.2">
      <c r="A30" s="34"/>
      <c r="B30" s="41"/>
      <c r="C30" s="42"/>
      <c r="D30" s="43"/>
      <c r="E30" s="38"/>
      <c r="F30" s="44"/>
      <c r="G30" s="121"/>
      <c r="H30" s="121"/>
      <c r="I30" s="45"/>
      <c r="J30" s="45"/>
      <c r="K30" s="47">
        <f t="shared" si="0"/>
        <v>0</v>
      </c>
      <c r="L30" s="51"/>
      <c r="M30" s="52"/>
      <c r="N30" s="53"/>
      <c r="O30" s="21"/>
    </row>
    <row r="31" spans="1:17" ht="14.25" x14ac:dyDescent="0.2">
      <c r="A31" s="34"/>
      <c r="B31" s="41"/>
      <c r="C31" s="42"/>
      <c r="D31" s="43"/>
      <c r="E31" s="38"/>
      <c r="F31" s="44"/>
      <c r="G31" s="121"/>
      <c r="H31" s="121"/>
      <c r="I31" s="45"/>
      <c r="J31" s="45"/>
      <c r="K31" s="47">
        <f t="shared" si="0"/>
        <v>0</v>
      </c>
      <c r="L31" s="51"/>
      <c r="M31" s="52"/>
      <c r="N31" s="53"/>
      <c r="O31" s="21"/>
    </row>
    <row r="32" spans="1:17" ht="14.25" x14ac:dyDescent="0.2">
      <c r="A32" s="34"/>
      <c r="B32" s="41"/>
      <c r="C32" s="42"/>
      <c r="D32" s="43"/>
      <c r="E32" s="38"/>
      <c r="F32" s="44"/>
      <c r="G32" s="121"/>
      <c r="H32" s="121"/>
      <c r="I32" s="45"/>
      <c r="J32" s="45"/>
      <c r="K32" s="47">
        <f t="shared" si="0"/>
        <v>0</v>
      </c>
      <c r="L32" s="51"/>
      <c r="M32" s="52"/>
      <c r="N32" s="53"/>
      <c r="O32" s="21"/>
    </row>
    <row r="33" spans="1:17" ht="14.25" x14ac:dyDescent="0.2">
      <c r="A33" s="34"/>
      <c r="B33" s="41"/>
      <c r="C33" s="42"/>
      <c r="D33" s="43"/>
      <c r="E33" s="38"/>
      <c r="F33" s="44"/>
      <c r="G33" s="121"/>
      <c r="H33" s="121"/>
      <c r="I33" s="45"/>
      <c r="J33" s="45"/>
      <c r="K33" s="47">
        <f t="shared" si="0"/>
        <v>0</v>
      </c>
      <c r="L33" s="51"/>
      <c r="M33" s="52"/>
      <c r="N33" s="53"/>
      <c r="O33" s="21"/>
    </row>
    <row r="34" spans="1:17" ht="14.25" x14ac:dyDescent="0.2">
      <c r="A34" s="34"/>
      <c r="B34" s="41"/>
      <c r="C34" s="42"/>
      <c r="D34" s="43"/>
      <c r="E34" s="38"/>
      <c r="F34" s="44"/>
      <c r="G34" s="121"/>
      <c r="H34" s="121"/>
      <c r="I34" s="45"/>
      <c r="J34" s="45"/>
      <c r="K34" s="47">
        <f t="shared" si="0"/>
        <v>0</v>
      </c>
      <c r="L34" s="51"/>
      <c r="M34" s="52"/>
      <c r="N34" s="53"/>
      <c r="O34" s="21"/>
    </row>
    <row r="35" spans="1:17" ht="14.25" x14ac:dyDescent="0.2">
      <c r="A35" s="34"/>
      <c r="B35" s="41"/>
      <c r="C35" s="42"/>
      <c r="D35" s="43"/>
      <c r="E35" s="38"/>
      <c r="F35" s="44"/>
      <c r="G35" s="121"/>
      <c r="H35" s="121"/>
      <c r="I35" s="45"/>
      <c r="J35" s="45"/>
      <c r="K35" s="47">
        <f t="shared" si="0"/>
        <v>0</v>
      </c>
      <c r="L35" s="51"/>
      <c r="M35" s="52"/>
      <c r="N35" s="53"/>
      <c r="O35" s="21"/>
    </row>
    <row r="36" spans="1:17" ht="14.25" x14ac:dyDescent="0.2">
      <c r="A36" s="34"/>
      <c r="B36" s="41"/>
      <c r="C36" s="42"/>
      <c r="D36" s="43"/>
      <c r="E36" s="38"/>
      <c r="F36" s="44"/>
      <c r="G36" s="121"/>
      <c r="H36" s="121"/>
      <c r="I36" s="45"/>
      <c r="J36" s="45"/>
      <c r="K36" s="47">
        <f t="shared" si="0"/>
        <v>0</v>
      </c>
      <c r="L36" s="51"/>
      <c r="M36" s="52"/>
      <c r="N36" s="53"/>
      <c r="O36" s="21"/>
    </row>
    <row r="37" spans="1:17" ht="14.25" x14ac:dyDescent="0.2">
      <c r="A37" s="34"/>
      <c r="B37" s="41"/>
      <c r="C37" s="42"/>
      <c r="D37" s="43"/>
      <c r="E37" s="38"/>
      <c r="F37" s="44"/>
      <c r="G37" s="121"/>
      <c r="H37" s="121"/>
      <c r="I37" s="45"/>
      <c r="J37" s="45"/>
      <c r="K37" s="47">
        <f t="shared" ref="K37:K49" si="1">I37+J37</f>
        <v>0</v>
      </c>
      <c r="L37" s="51"/>
      <c r="M37" s="52"/>
      <c r="N37" s="53"/>
      <c r="O37" s="21"/>
    </row>
    <row r="38" spans="1:17" ht="14.25" x14ac:dyDescent="0.2">
      <c r="A38" s="34"/>
      <c r="B38" s="41"/>
      <c r="C38" s="42"/>
      <c r="D38" s="43"/>
      <c r="E38" s="38"/>
      <c r="F38" s="44"/>
      <c r="G38" s="121"/>
      <c r="H38" s="121"/>
      <c r="I38" s="45"/>
      <c r="J38" s="45"/>
      <c r="K38" s="47">
        <f t="shared" si="1"/>
        <v>0</v>
      </c>
      <c r="L38" s="51"/>
      <c r="M38" s="52"/>
      <c r="N38" s="53"/>
      <c r="O38" s="21"/>
      <c r="P38" s="2"/>
      <c r="Q38" s="2"/>
    </row>
    <row r="39" spans="1:17" ht="14.25" x14ac:dyDescent="0.2">
      <c r="A39" s="34"/>
      <c r="B39" s="41"/>
      <c r="C39" s="42"/>
      <c r="D39" s="43"/>
      <c r="E39" s="38"/>
      <c r="F39" s="44"/>
      <c r="G39" s="121"/>
      <c r="H39" s="121"/>
      <c r="I39" s="45"/>
      <c r="J39" s="45"/>
      <c r="K39" s="47">
        <f t="shared" si="1"/>
        <v>0</v>
      </c>
      <c r="L39" s="51"/>
      <c r="M39" s="52"/>
      <c r="N39" s="53"/>
      <c r="O39" s="21"/>
    </row>
    <row r="40" spans="1:17" ht="14.25" x14ac:dyDescent="0.2">
      <c r="A40" s="34"/>
      <c r="B40" s="41"/>
      <c r="C40" s="42"/>
      <c r="D40" s="43"/>
      <c r="E40" s="38"/>
      <c r="F40" s="44"/>
      <c r="G40" s="121"/>
      <c r="H40" s="121"/>
      <c r="I40" s="45"/>
      <c r="J40" s="45"/>
      <c r="K40" s="47">
        <f t="shared" si="1"/>
        <v>0</v>
      </c>
      <c r="L40" s="51"/>
      <c r="M40" s="52"/>
      <c r="N40" s="53"/>
      <c r="O40" s="21"/>
    </row>
    <row r="41" spans="1:17" ht="14.25" x14ac:dyDescent="0.2">
      <c r="A41" s="34"/>
      <c r="B41" s="41"/>
      <c r="C41" s="42"/>
      <c r="D41" s="43"/>
      <c r="E41" s="38"/>
      <c r="F41" s="44"/>
      <c r="G41" s="121"/>
      <c r="H41" s="121"/>
      <c r="I41" s="45"/>
      <c r="J41" s="45"/>
      <c r="K41" s="47">
        <f t="shared" si="1"/>
        <v>0</v>
      </c>
      <c r="L41" s="51"/>
      <c r="M41" s="52"/>
      <c r="N41" s="53"/>
      <c r="O41" s="21"/>
    </row>
    <row r="42" spans="1:17" ht="14.25" x14ac:dyDescent="0.2">
      <c r="A42" s="34"/>
      <c r="B42" s="41"/>
      <c r="C42" s="42"/>
      <c r="D42" s="43"/>
      <c r="E42" s="38"/>
      <c r="F42" s="44"/>
      <c r="G42" s="121"/>
      <c r="H42" s="121"/>
      <c r="I42" s="45"/>
      <c r="J42" s="45"/>
      <c r="K42" s="47">
        <f t="shared" si="1"/>
        <v>0</v>
      </c>
      <c r="L42" s="51"/>
      <c r="M42" s="52"/>
      <c r="N42" s="53"/>
      <c r="O42" s="21"/>
    </row>
    <row r="43" spans="1:17" ht="14.25" x14ac:dyDescent="0.2">
      <c r="A43" s="34"/>
      <c r="B43" s="41"/>
      <c r="C43" s="42"/>
      <c r="D43" s="43"/>
      <c r="E43" s="38"/>
      <c r="F43" s="44"/>
      <c r="G43" s="121"/>
      <c r="H43" s="121"/>
      <c r="I43" s="45"/>
      <c r="J43" s="45"/>
      <c r="K43" s="47">
        <f t="shared" si="1"/>
        <v>0</v>
      </c>
      <c r="L43" s="51"/>
      <c r="M43" s="52"/>
      <c r="N43" s="53"/>
      <c r="O43" s="21"/>
    </row>
    <row r="44" spans="1:17" ht="14.25" x14ac:dyDescent="0.2">
      <c r="A44" s="34"/>
      <c r="B44" s="41"/>
      <c r="C44" s="42"/>
      <c r="D44" s="43"/>
      <c r="E44" s="38"/>
      <c r="F44" s="44"/>
      <c r="G44" s="121"/>
      <c r="H44" s="121"/>
      <c r="I44" s="45"/>
      <c r="J44" s="45"/>
      <c r="K44" s="47">
        <f t="shared" si="1"/>
        <v>0</v>
      </c>
      <c r="L44" s="51"/>
      <c r="M44" s="52"/>
      <c r="N44" s="53"/>
      <c r="O44" s="21"/>
    </row>
    <row r="45" spans="1:17" ht="14.25" x14ac:dyDescent="0.2">
      <c r="A45" s="34"/>
      <c r="B45" s="41"/>
      <c r="C45" s="42"/>
      <c r="D45" s="43"/>
      <c r="E45" s="38"/>
      <c r="F45" s="44"/>
      <c r="G45" s="121"/>
      <c r="H45" s="121"/>
      <c r="I45" s="45"/>
      <c r="J45" s="45"/>
      <c r="K45" s="47">
        <f t="shared" si="1"/>
        <v>0</v>
      </c>
      <c r="L45" s="51"/>
      <c r="M45" s="52"/>
      <c r="N45" s="53"/>
      <c r="O45" s="21"/>
    </row>
    <row r="46" spans="1:17" ht="14.25" x14ac:dyDescent="0.2">
      <c r="A46" s="34"/>
      <c r="B46" s="41"/>
      <c r="C46" s="42"/>
      <c r="D46" s="43"/>
      <c r="E46" s="38"/>
      <c r="F46" s="44"/>
      <c r="G46" s="121"/>
      <c r="H46" s="121"/>
      <c r="I46" s="45"/>
      <c r="J46" s="45"/>
      <c r="K46" s="47">
        <f t="shared" si="1"/>
        <v>0</v>
      </c>
      <c r="L46" s="51"/>
      <c r="M46" s="52"/>
      <c r="N46" s="53"/>
      <c r="O46" s="21"/>
    </row>
    <row r="47" spans="1:17" ht="14.25" x14ac:dyDescent="0.2">
      <c r="A47" s="34"/>
      <c r="B47" s="41"/>
      <c r="C47" s="42"/>
      <c r="D47" s="43"/>
      <c r="E47" s="38"/>
      <c r="F47" s="44"/>
      <c r="G47" s="121"/>
      <c r="H47" s="121"/>
      <c r="I47" s="45"/>
      <c r="J47" s="45"/>
      <c r="K47" s="47">
        <f t="shared" si="1"/>
        <v>0</v>
      </c>
      <c r="L47" s="51"/>
      <c r="M47" s="52"/>
      <c r="N47" s="53"/>
      <c r="O47" s="21"/>
    </row>
    <row r="48" spans="1:17" ht="14.25" x14ac:dyDescent="0.2">
      <c r="A48" s="34"/>
      <c r="B48" s="41"/>
      <c r="C48" s="42"/>
      <c r="D48" s="43"/>
      <c r="E48" s="38"/>
      <c r="F48" s="44"/>
      <c r="G48" s="121"/>
      <c r="H48" s="121"/>
      <c r="I48" s="45"/>
      <c r="J48" s="45"/>
      <c r="K48" s="47">
        <f t="shared" si="1"/>
        <v>0</v>
      </c>
      <c r="L48" s="51"/>
      <c r="M48" s="52"/>
      <c r="N48" s="53"/>
      <c r="O48" s="21"/>
    </row>
    <row r="49" spans="1:17" ht="14.25" x14ac:dyDescent="0.2">
      <c r="A49" s="34"/>
      <c r="B49" s="41"/>
      <c r="C49" s="42"/>
      <c r="D49" s="43"/>
      <c r="E49" s="38"/>
      <c r="F49" s="44"/>
      <c r="G49" s="121"/>
      <c r="H49" s="121"/>
      <c r="I49" s="45"/>
      <c r="J49" s="45"/>
      <c r="K49" s="47">
        <f t="shared" si="1"/>
        <v>0</v>
      </c>
      <c r="L49" s="51"/>
      <c r="M49" s="52"/>
      <c r="N49" s="53"/>
      <c r="O49" s="21"/>
    </row>
    <row r="50" spans="1:17" ht="14.25" x14ac:dyDescent="0.2">
      <c r="A50" s="34"/>
      <c r="B50" s="41"/>
      <c r="C50" s="42"/>
      <c r="D50" s="43"/>
      <c r="E50" s="38"/>
      <c r="F50" s="44"/>
      <c r="G50" s="121"/>
      <c r="H50" s="121"/>
      <c r="I50" s="45"/>
      <c r="J50" s="45"/>
      <c r="K50" s="47">
        <f t="shared" si="0"/>
        <v>0</v>
      </c>
      <c r="L50" s="51"/>
      <c r="M50" s="52"/>
      <c r="N50" s="53"/>
      <c r="O50" s="21"/>
    </row>
    <row r="51" spans="1:17" ht="14.25" x14ac:dyDescent="0.2">
      <c r="A51" s="34"/>
      <c r="B51" s="41"/>
      <c r="C51" s="42"/>
      <c r="D51" s="43"/>
      <c r="E51" s="38"/>
      <c r="F51" s="44"/>
      <c r="G51" s="121"/>
      <c r="H51" s="121"/>
      <c r="I51" s="45"/>
      <c r="J51" s="45"/>
      <c r="K51" s="47">
        <f t="shared" si="0"/>
        <v>0</v>
      </c>
      <c r="L51" s="51"/>
      <c r="M51" s="52"/>
      <c r="N51" s="53"/>
      <c r="O51" s="21"/>
      <c r="P51" s="2"/>
      <c r="Q51" s="2"/>
    </row>
    <row r="52" spans="1:17" ht="14.25" x14ac:dyDescent="0.2">
      <c r="A52" s="34"/>
      <c r="B52" s="41"/>
      <c r="C52" s="42"/>
      <c r="D52" s="43"/>
      <c r="E52" s="38"/>
      <c r="F52" s="44"/>
      <c r="G52" s="121"/>
      <c r="H52" s="121"/>
      <c r="I52" s="45"/>
      <c r="J52" s="45"/>
      <c r="K52" s="47">
        <f t="shared" si="0"/>
        <v>0</v>
      </c>
      <c r="L52" s="51"/>
      <c r="M52" s="52"/>
      <c r="N52" s="53"/>
      <c r="O52" s="21"/>
    </row>
    <row r="53" spans="1:17" ht="14.25" x14ac:dyDescent="0.2">
      <c r="A53" s="34"/>
      <c r="B53" s="41"/>
      <c r="C53" s="42"/>
      <c r="D53" s="43"/>
      <c r="E53" s="38"/>
      <c r="F53" s="44"/>
      <c r="G53" s="121"/>
      <c r="H53" s="121"/>
      <c r="I53" s="45"/>
      <c r="J53" s="45"/>
      <c r="K53" s="47">
        <f t="shared" si="0"/>
        <v>0</v>
      </c>
      <c r="L53" s="51"/>
      <c r="M53" s="52"/>
      <c r="N53" s="53"/>
      <c r="O53" s="21"/>
    </row>
    <row r="54" spans="1:17" ht="14.25" x14ac:dyDescent="0.2">
      <c r="A54" s="34"/>
      <c r="B54" s="41"/>
      <c r="C54" s="42"/>
      <c r="D54" s="43"/>
      <c r="E54" s="38"/>
      <c r="F54" s="44"/>
      <c r="G54" s="121"/>
      <c r="H54" s="121"/>
      <c r="I54" s="45"/>
      <c r="J54" s="45"/>
      <c r="K54" s="47">
        <f t="shared" si="0"/>
        <v>0</v>
      </c>
      <c r="L54" s="51"/>
      <c r="M54" s="52"/>
      <c r="N54" s="53"/>
      <c r="O54" s="21"/>
    </row>
    <row r="55" spans="1:17" ht="14.25" x14ac:dyDescent="0.2">
      <c r="A55" s="34"/>
      <c r="B55" s="41"/>
      <c r="C55" s="42"/>
      <c r="D55" s="43"/>
      <c r="E55" s="38"/>
      <c r="F55" s="44"/>
      <c r="G55" s="121"/>
      <c r="H55" s="121"/>
      <c r="I55" s="45"/>
      <c r="J55" s="45"/>
      <c r="K55" s="47">
        <f t="shared" si="0"/>
        <v>0</v>
      </c>
      <c r="L55" s="51"/>
      <c r="M55" s="52"/>
      <c r="N55" s="53"/>
      <c r="O55" s="21"/>
    </row>
    <row r="56" spans="1:17" ht="14.25" x14ac:dyDescent="0.2">
      <c r="A56" s="34"/>
      <c r="B56" s="41"/>
      <c r="C56" s="42"/>
      <c r="D56" s="43"/>
      <c r="E56" s="38"/>
      <c r="F56" s="44"/>
      <c r="G56" s="121"/>
      <c r="H56" s="121"/>
      <c r="I56" s="45"/>
      <c r="J56" s="45"/>
      <c r="K56" s="47">
        <f t="shared" si="0"/>
        <v>0</v>
      </c>
      <c r="L56" s="51"/>
      <c r="M56" s="52"/>
      <c r="N56" s="53"/>
      <c r="O56" s="21"/>
    </row>
    <row r="57" spans="1:17" ht="14.25" x14ac:dyDescent="0.2">
      <c r="A57" s="34"/>
      <c r="B57" s="41"/>
      <c r="C57" s="42"/>
      <c r="D57" s="43"/>
      <c r="E57" s="38"/>
      <c r="F57" s="44"/>
      <c r="G57" s="121"/>
      <c r="H57" s="121"/>
      <c r="I57" s="45"/>
      <c r="J57" s="45"/>
      <c r="K57" s="47">
        <f t="shared" si="0"/>
        <v>0</v>
      </c>
      <c r="L57" s="51"/>
      <c r="M57" s="52"/>
      <c r="N57" s="53"/>
      <c r="O57" s="21"/>
    </row>
    <row r="58" spans="1:17" ht="14.25" x14ac:dyDescent="0.2">
      <c r="A58" s="34"/>
      <c r="B58" s="41"/>
      <c r="C58" s="42"/>
      <c r="D58" s="43"/>
      <c r="E58" s="38"/>
      <c r="F58" s="44"/>
      <c r="G58" s="121"/>
      <c r="H58" s="121"/>
      <c r="I58" s="45"/>
      <c r="J58" s="45"/>
      <c r="K58" s="47">
        <f t="shared" si="0"/>
        <v>0</v>
      </c>
      <c r="L58" s="51"/>
      <c r="M58" s="52"/>
      <c r="N58" s="53"/>
      <c r="O58" s="21"/>
    </row>
    <row r="59" spans="1:17" ht="14.25" x14ac:dyDescent="0.2">
      <c r="A59" s="34"/>
      <c r="B59" s="41"/>
      <c r="C59" s="42"/>
      <c r="D59" s="43"/>
      <c r="E59" s="38"/>
      <c r="F59" s="44"/>
      <c r="G59" s="121"/>
      <c r="H59" s="121"/>
      <c r="I59" s="45"/>
      <c r="J59" s="45"/>
      <c r="K59" s="47">
        <f t="shared" si="0"/>
        <v>0</v>
      </c>
      <c r="L59" s="51"/>
      <c r="M59" s="52"/>
      <c r="N59" s="53"/>
      <c r="O59" s="21"/>
    </row>
    <row r="60" spans="1:17" ht="14.25" x14ac:dyDescent="0.2">
      <c r="A60" s="34"/>
      <c r="B60" s="41"/>
      <c r="C60" s="42"/>
      <c r="D60" s="43"/>
      <c r="E60" s="38"/>
      <c r="F60" s="44"/>
      <c r="G60" s="121"/>
      <c r="H60" s="121"/>
      <c r="I60" s="45"/>
      <c r="J60" s="45"/>
      <c r="K60" s="47">
        <f t="shared" si="0"/>
        <v>0</v>
      </c>
      <c r="L60" s="51"/>
      <c r="M60" s="52"/>
      <c r="N60" s="53"/>
      <c r="O60" s="21"/>
    </row>
    <row r="61" spans="1:17" ht="14.25" x14ac:dyDescent="0.2">
      <c r="A61" s="34"/>
      <c r="B61" s="41"/>
      <c r="C61" s="42"/>
      <c r="D61" s="43"/>
      <c r="E61" s="38"/>
      <c r="F61" s="44"/>
      <c r="G61" s="121"/>
      <c r="H61" s="121"/>
      <c r="I61" s="45"/>
      <c r="J61" s="45"/>
      <c r="K61" s="47">
        <f t="shared" si="0"/>
        <v>0</v>
      </c>
      <c r="L61" s="51"/>
      <c r="M61" s="52"/>
      <c r="N61" s="53"/>
      <c r="O61" s="21"/>
    </row>
    <row r="62" spans="1:17" ht="14.25" x14ac:dyDescent="0.2">
      <c r="A62" s="34"/>
      <c r="B62" s="41"/>
      <c r="C62" s="42"/>
      <c r="D62" s="43"/>
      <c r="E62" s="38"/>
      <c r="F62" s="44"/>
      <c r="G62" s="121"/>
      <c r="H62" s="121"/>
      <c r="I62" s="45"/>
      <c r="J62" s="45"/>
      <c r="K62" s="47">
        <f t="shared" si="0"/>
        <v>0</v>
      </c>
      <c r="L62" s="51"/>
      <c r="M62" s="52"/>
      <c r="N62" s="53"/>
      <c r="O62" s="21"/>
    </row>
    <row r="63" spans="1:17" ht="15" thickBot="1" x14ac:dyDescent="0.25">
      <c r="A63" s="96"/>
      <c r="B63" s="97"/>
      <c r="C63" s="98"/>
      <c r="D63" s="99"/>
      <c r="E63" s="100"/>
      <c r="F63" s="101"/>
      <c r="G63" s="177"/>
      <c r="H63" s="177"/>
      <c r="I63" s="102"/>
      <c r="J63" s="102"/>
      <c r="K63" s="103">
        <f t="shared" si="0"/>
        <v>0</v>
      </c>
      <c r="L63" s="104"/>
      <c r="M63" s="105"/>
      <c r="N63" s="106"/>
      <c r="O63" s="21"/>
    </row>
    <row r="64" spans="1:17" ht="15.75" thickBot="1" x14ac:dyDescent="0.25">
      <c r="A64" s="107"/>
      <c r="B64" s="108"/>
      <c r="C64" s="109"/>
      <c r="D64" s="110"/>
      <c r="E64" s="109"/>
      <c r="F64" s="116"/>
      <c r="G64" s="117"/>
      <c r="H64" s="111" t="s">
        <v>13</v>
      </c>
      <c r="I64" s="112">
        <f>SUM(I13:I63)</f>
        <v>0</v>
      </c>
      <c r="J64" s="71">
        <f>SUM(J13:J63)</f>
        <v>0</v>
      </c>
      <c r="K64" s="71">
        <f>SUM(K13:K63)</f>
        <v>0</v>
      </c>
      <c r="L64" s="118">
        <f>SUM(L13:L63)</f>
        <v>0</v>
      </c>
      <c r="M64" s="108"/>
      <c r="N64" s="119"/>
      <c r="O64" s="22"/>
    </row>
    <row r="65" spans="1:15" x14ac:dyDescent="0.2">
      <c r="A65" s="113"/>
      <c r="B65" s="113"/>
      <c r="C65" s="113"/>
      <c r="D65" s="114"/>
      <c r="E65" s="115"/>
      <c r="F65" s="114"/>
      <c r="G65" s="113"/>
      <c r="H65" s="113"/>
      <c r="I65" s="113"/>
      <c r="J65" s="113"/>
      <c r="K65" s="113"/>
      <c r="L65" s="113"/>
      <c r="M65" s="113"/>
      <c r="N65" s="113"/>
    </row>
    <row r="66" spans="1:15" x14ac:dyDescent="0.2">
      <c r="A66" s="17" t="s">
        <v>19</v>
      </c>
      <c r="B66" s="113"/>
      <c r="C66" s="113"/>
      <c r="D66" s="114"/>
      <c r="E66" s="115"/>
      <c r="F66" s="114"/>
      <c r="G66" s="113"/>
      <c r="H66" s="113"/>
      <c r="I66" s="113"/>
      <c r="J66" s="113"/>
      <c r="K66" s="113"/>
      <c r="L66" s="113"/>
      <c r="M66" s="113"/>
      <c r="N66" s="113"/>
    </row>
    <row r="67" spans="1:15" ht="13.5" thickBot="1" x14ac:dyDescent="0.25">
      <c r="A67" s="113"/>
      <c r="B67" s="113"/>
      <c r="C67" s="113"/>
      <c r="D67" s="114"/>
      <c r="E67" s="115"/>
      <c r="F67" s="114"/>
      <c r="G67" s="113"/>
      <c r="H67" s="113"/>
      <c r="I67" s="113"/>
      <c r="J67" s="113"/>
      <c r="K67" s="113"/>
      <c r="L67" s="113"/>
      <c r="M67" s="113"/>
      <c r="N67" s="113"/>
    </row>
    <row r="68" spans="1:15" ht="32.25" customHeight="1" thickBot="1" x14ac:dyDescent="0.25">
      <c r="A68" s="144" t="s">
        <v>21</v>
      </c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6"/>
      <c r="O68" s="23"/>
    </row>
    <row r="69" spans="1:15" ht="30.75" customHeight="1" x14ac:dyDescent="0.2">
      <c r="A69" s="147" t="s">
        <v>3</v>
      </c>
      <c r="B69" s="178" t="s">
        <v>22</v>
      </c>
      <c r="C69" s="179"/>
      <c r="D69" s="179"/>
      <c r="E69" s="179"/>
      <c r="F69" s="179"/>
      <c r="G69" s="179"/>
      <c r="H69" s="179"/>
      <c r="I69" s="179"/>
      <c r="J69" s="180"/>
      <c r="K69" s="153" t="s">
        <v>23</v>
      </c>
      <c r="L69" s="149"/>
      <c r="M69" s="149"/>
      <c r="N69" s="150"/>
      <c r="O69" s="27"/>
    </row>
    <row r="70" spans="1:15" ht="24.75" customHeight="1" thickBot="1" x14ac:dyDescent="0.25">
      <c r="A70" s="148"/>
      <c r="B70" s="140" t="s">
        <v>24</v>
      </c>
      <c r="C70" s="141"/>
      <c r="D70" s="141"/>
      <c r="E70" s="141"/>
      <c r="F70" s="141"/>
      <c r="G70" s="141"/>
      <c r="H70" s="141"/>
      <c r="I70" s="141"/>
      <c r="J70" s="142"/>
      <c r="K70" s="154"/>
      <c r="L70" s="151"/>
      <c r="M70" s="151"/>
      <c r="N70" s="152"/>
      <c r="O70" s="27"/>
    </row>
    <row r="71" spans="1:15" ht="43.5" thickBot="1" x14ac:dyDescent="0.25">
      <c r="A71" s="58" t="s">
        <v>31</v>
      </c>
      <c r="B71" s="59" t="s">
        <v>32</v>
      </c>
      <c r="C71" s="59" t="s">
        <v>33</v>
      </c>
      <c r="D71" s="59" t="s">
        <v>55</v>
      </c>
      <c r="E71" s="59" t="s">
        <v>34</v>
      </c>
      <c r="F71" s="59" t="s">
        <v>35</v>
      </c>
      <c r="G71" s="59" t="s">
        <v>36</v>
      </c>
      <c r="H71" s="59" t="s">
        <v>37</v>
      </c>
      <c r="I71" s="59" t="s">
        <v>38</v>
      </c>
      <c r="J71" s="59" t="s">
        <v>51</v>
      </c>
      <c r="K71" s="127" t="s">
        <v>49</v>
      </c>
      <c r="L71" s="128"/>
      <c r="M71" s="60" t="s">
        <v>50</v>
      </c>
      <c r="N71" s="59" t="s">
        <v>52</v>
      </c>
      <c r="O71" s="28"/>
    </row>
    <row r="72" spans="1:15" ht="14.25" x14ac:dyDescent="0.2">
      <c r="A72" s="61" t="s">
        <v>57</v>
      </c>
      <c r="B72" s="62">
        <f>SUMIFS($K$13:$K$63,$E$13:$E$63,"Inversión",$F$13:$F$63,"Edificaciones",$A$13:$A$63,"Actividad 1")</f>
        <v>0</v>
      </c>
      <c r="C72" s="62">
        <f>SUMIFS($K$13:$K$63,$E$13:$E$63,"Inversión",$F$13:$F$63,"Inmuebles",$A$13:$A$63,"Actividad 1")</f>
        <v>0</v>
      </c>
      <c r="D72" s="63">
        <f>SUMIFS($K$13:$K$63,$E$13:$E$63,"Inversión",$F$13:$F$63,"Bienes de equipos",$A$13:$A$63,"Actividad 1")</f>
        <v>0</v>
      </c>
      <c r="E72" s="62">
        <f>SUMIFS($K$13:$K$63,$E$13:$E$63,"Inversión",$F$13:$F$63,"Equipos informáticos",$A$13:$A$63,"Actividad 1")</f>
        <v>0</v>
      </c>
      <c r="F72" s="63">
        <f>SUMIFS($K$13:$K$63,$E$13:$E$63,"Inversión",$F$13:$F$63,"Utillaje",$A$13:$A$63,"Actividad 1")</f>
        <v>0</v>
      </c>
      <c r="G72" s="62">
        <f>SUMIFS($K$13:$K$63,$E$13:$E$63,"Inversión",$F$13:$F$63,"Mobiliario",$A$13:$A$63,"Actividad 1")</f>
        <v>0</v>
      </c>
      <c r="H72" s="62">
        <f>SUMIFS($K$13:$K$63,$E$13:$E$63,"Inversión",$F$13:$F$63,"Costes generales vinculados a edificaciones y bienes de equipo",$A$13:$A$63,"Actividad 1")</f>
        <v>0</v>
      </c>
      <c r="I72" s="62">
        <f>SUMIFS($K$13:$K$63,$E$13:$E$63,"Inversión",$F$13:$F$63,"Intangibles",$A$13:$A$63,"Actividad 1")</f>
        <v>0</v>
      </c>
      <c r="J72" s="62">
        <f>SUM(B72:I72)</f>
        <v>0</v>
      </c>
      <c r="K72" s="129"/>
      <c r="L72" s="130"/>
      <c r="M72" s="75"/>
      <c r="N72" s="78">
        <f>K72+M72</f>
        <v>0</v>
      </c>
      <c r="O72" s="29"/>
    </row>
    <row r="73" spans="1:15" ht="14.25" x14ac:dyDescent="0.2">
      <c r="A73" s="61" t="s">
        <v>58</v>
      </c>
      <c r="B73" s="64">
        <f>SUMIFS($K$13:$K$63,$E$13:$E$63,"Inversión",$F$13:$F$63,"Edificaciones",$A$13:$A$63,"Actividad 2")</f>
        <v>0</v>
      </c>
      <c r="C73" s="62">
        <f>SUMIFS($K$13:$K$63,$E$13:$E$63,"Inversión",$F$13:$F$63,"Inmuebles",$A$13:$A$63,"Actividad 2")</f>
        <v>0</v>
      </c>
      <c r="D73" s="63">
        <f>SUMIFS($K$13:$K$63,$E$13:$E$63,"Inversión",$F$13:$F$63,"Bienes de equipos",$A$13:$A$63,"Actividad 2")</f>
        <v>0</v>
      </c>
      <c r="E73" s="62">
        <f>SUMIFS($K$13:$K$63,$E$13:$E$63,"Inversión",$F$13:$F$63,"Equipos informáticos",$A$13:$A$63,"Actividad 2")</f>
        <v>0</v>
      </c>
      <c r="F73" s="63">
        <f>SUMIFS($K$13:$K$63,$E$13:$E$63,"Inversión",$F$13:$F$63,"Utillaje",$A$13:$A$63,"Actividad 2")</f>
        <v>0</v>
      </c>
      <c r="G73" s="62">
        <f>SUMIFS($K$13:$K$63,$E$13:$E$63,"Inversión",$F$13:$F$63,"Mobiliario",$A$13:$A$63,"Actividad 2")</f>
        <v>0</v>
      </c>
      <c r="H73" s="62">
        <f>SUMIFS($K$13:$K$63,$E$13:$E$63,"Inversión",$F$13:$F$63,"Costes generales vinculados a edificaciones y bienes de equipo",$A$13:$A$63,"Actividad 2")</f>
        <v>0</v>
      </c>
      <c r="I73" s="62">
        <f>SUMIFS($K$13:$K$63,$E$13:$E$63,"Inversión",$F$13:$F$63,"Intangibles",$A$13:$A$63,"Actividad 2")</f>
        <v>0</v>
      </c>
      <c r="J73" s="62">
        <f t="shared" ref="J73:J77" si="2">SUM(B73:I73)</f>
        <v>0</v>
      </c>
      <c r="K73" s="131"/>
      <c r="L73" s="132"/>
      <c r="M73" s="76"/>
      <c r="N73" s="79">
        <f t="shared" ref="N73:N77" si="3">K73+M73</f>
        <v>0</v>
      </c>
      <c r="O73" s="29"/>
    </row>
    <row r="74" spans="1:15" ht="14.25" x14ac:dyDescent="0.2">
      <c r="A74" s="61" t="s">
        <v>59</v>
      </c>
      <c r="B74" s="64">
        <f>SUMIFS($K$13:$K$63,$E$13:$E$63,"Inversión",$F$13:$F$63,"Edificaciones",$A$13:$A$63,"Actividad 3")</f>
        <v>0</v>
      </c>
      <c r="C74" s="62">
        <f>SUMIFS($K$13:$K$63,$E$13:$E$63,"Inversión",$F$13:$F$63,"Inmuebles",$A$13:$A$63,"Actividad 3")</f>
        <v>0</v>
      </c>
      <c r="D74" s="63">
        <f>SUMIFS($K$13:$K$63,$E$13:$E$63,"Inversión",$F$13:$F$63,"Bienes de equipos",$A$13:$A$63,"Actividad 3")</f>
        <v>0</v>
      </c>
      <c r="E74" s="62">
        <f>SUMIFS($K$13:$K$63,$E$13:$E$63,"Inversión",$F$13:$F$63,"Equipos informáticos",$A$13:$A$63,"Actividad 3")</f>
        <v>0</v>
      </c>
      <c r="F74" s="63">
        <f>SUMIFS($K$13:$K$63,$E$13:$E$63,"Inversión",$F$13:$F$63,"Utillaje",$A$13:$A$63,"Actividad 3")</f>
        <v>0</v>
      </c>
      <c r="G74" s="62">
        <f>SUMIFS($K$13:$K$63,$E$13:$E$63,"Inversión",$F$13:$F$63,"Mobiliario",$A$13:$A$63,"Actividad 3")</f>
        <v>0</v>
      </c>
      <c r="H74" s="62">
        <f>SUMIFS($K$13:$K$63,$E$13:$E$63,"Inversión",$F$13:$F$63,"Costes generales vinculados a edificaciones y bienes de equipo",$A$13:$A$63,"Actividad 3")</f>
        <v>0</v>
      </c>
      <c r="I74" s="62">
        <f>SUMIFS($K$13:$K$63,$E$13:$E$63,"Inversión",$F$13:$F$63,"Intangibles",$A$13:$A$63,"Actividad 3")</f>
        <v>0</v>
      </c>
      <c r="J74" s="61">
        <f t="shared" si="2"/>
        <v>0</v>
      </c>
      <c r="K74" s="131"/>
      <c r="L74" s="132"/>
      <c r="M74" s="76"/>
      <c r="N74" s="79">
        <f t="shared" si="3"/>
        <v>0</v>
      </c>
      <c r="O74" s="29"/>
    </row>
    <row r="75" spans="1:15" ht="14.25" x14ac:dyDescent="0.2">
      <c r="A75" s="61" t="s">
        <v>60</v>
      </c>
      <c r="B75" s="64">
        <f>SUMIFS($K$13:$K$63,$E$13:$E$63,"Inversión",$F$13:$F$63,"Edificaciones",$A$13:$A$63,"Actividad 4")</f>
        <v>0</v>
      </c>
      <c r="C75" s="62">
        <f>SUMIFS($K$13:$K$63,$E$13:$E$63,"Inversión",$F$13:$F$63,"Inmuebles",$A$13:$A$63,"Actividad 4")</f>
        <v>0</v>
      </c>
      <c r="D75" s="63">
        <f>SUMIFS($K$13:$K$63,$E$13:$E$63,"Inversión",$F$13:$F$63,"Bienes de equipos",$A$13:$A$63,"Actividad 4")</f>
        <v>0</v>
      </c>
      <c r="E75" s="62">
        <f>SUMIFS($K$13:$K$63,$E$13:$E$63,"Inversión",$F$13:$F$63,"Equipos informáticos",$A$13:$A$63,"Actividad 4")</f>
        <v>0</v>
      </c>
      <c r="F75" s="63">
        <f>SUMIFS($K$13:$K$63,$E$13:$E$63,"Inversión",$F$13:$F$63,"Utillaje",$A$13:$A$63,"Actividad 4")</f>
        <v>0</v>
      </c>
      <c r="G75" s="62">
        <f>SUMIFS($K$13:$K$63,$E$13:$E$63,"Inversión",$F$13:$F$63,"Mobiliario",$A$13:$A$63,"Actividad 4")</f>
        <v>0</v>
      </c>
      <c r="H75" s="62">
        <f>SUMIFS($K$13:$K$63,$E$13:$E$63,"Inversión",$F$13:$F$63,"Costes generales vinculados a edificaciones y bienes de equipo",$A$13:$A$63,"Actividad 4")</f>
        <v>0</v>
      </c>
      <c r="I75" s="62">
        <f>SUMIFS($K$13:$K$63,$E$13:$E$63,"Inversión",$F$13:$F$63,"Intangibles",$A$13:$A$63,"Actividad 4")</f>
        <v>0</v>
      </c>
      <c r="J75" s="61">
        <f t="shared" si="2"/>
        <v>0</v>
      </c>
      <c r="K75" s="131"/>
      <c r="L75" s="132"/>
      <c r="M75" s="76"/>
      <c r="N75" s="79">
        <f t="shared" si="3"/>
        <v>0</v>
      </c>
      <c r="O75" s="29"/>
    </row>
    <row r="76" spans="1:15" ht="14.25" x14ac:dyDescent="0.2">
      <c r="A76" s="61" t="s">
        <v>61</v>
      </c>
      <c r="B76" s="64">
        <f>SUMIFS($K$13:$K$63,$E$13:$E$63,"Inversión",$F$13:$F$63,"Edificaciones",$A$13:$A$63,"Actividad 5")</f>
        <v>0</v>
      </c>
      <c r="C76" s="62">
        <f>SUMIFS($K$13:$K$63,$E$13:$E$63,"Inversión",$F$13:$F$63,"Inmuebles",$A$13:$A$63,"Actividad 5")</f>
        <v>0</v>
      </c>
      <c r="D76" s="63">
        <f>SUMIFS($K$13:$K$63,$E$13:$E$63,"Inversión",$F$13:$F$63,"Bienes de equipos",$A$13:$A$63,"Actividad 5")</f>
        <v>0</v>
      </c>
      <c r="E76" s="62">
        <f>SUMIFS($K$13:$K$63,$E$13:$E$63,"Inversión",$F$13:$F$63,"Equipos informáticos",$A$13:$A$63,"Actividad 5")</f>
        <v>0</v>
      </c>
      <c r="F76" s="63">
        <f>SUMIFS($K$13:$K$63,$E$13:$E$63,"Inversión",$F$13:$F$63,"Utillaje",$A$13:$A$63,"Actividad 5")</f>
        <v>0</v>
      </c>
      <c r="G76" s="62">
        <f>SUMIFS($K$13:$K$63,$E$13:$E$63,"Inversión",$F$13:$F$63,"Mobiliario",$A$13:$A$63,"Actividad 5")</f>
        <v>0</v>
      </c>
      <c r="H76" s="62">
        <f>SUMIFS($K$13:$K$63,$E$13:$E$63,"Inversión",$F$13:$F$63,"Costes generales vinculados a edificaciones y bienes de equipo",$A$13:$A$63,"Actividad 5")</f>
        <v>0</v>
      </c>
      <c r="I76" s="62">
        <f>SUMIFS($K$13:$K$63,$E$13:$E$63,"Inversión",$F$13:$F$63,"Intangibles",$A$13:$A$63,"Actividad 5")</f>
        <v>0</v>
      </c>
      <c r="J76" s="61">
        <f t="shared" si="2"/>
        <v>0</v>
      </c>
      <c r="K76" s="131"/>
      <c r="L76" s="132"/>
      <c r="M76" s="76"/>
      <c r="N76" s="79">
        <f t="shared" si="3"/>
        <v>0</v>
      </c>
      <c r="O76" s="29"/>
    </row>
    <row r="77" spans="1:15" ht="15" thickBot="1" x14ac:dyDescent="0.25">
      <c r="A77" s="61" t="s">
        <v>62</v>
      </c>
      <c r="B77" s="65">
        <f>SUMIFS($K$13:$K$63,$E$13:$E$63,"Inversión",$F$13:$F$63,"Edificaciones",$A$13:$A$63,"Actividad 6")</f>
        <v>0</v>
      </c>
      <c r="C77" s="66">
        <f>SUMIFS($K$13:$K$63,$E$13:$E$63,"Inversión",$F$13:$F$63,"Inmuebles",$A$13:$A$63,"Actividad 6")</f>
        <v>0</v>
      </c>
      <c r="D77" s="67">
        <f>SUMIFS($K$13:$K$63,$E$13:$E$63,"Inversión",$F$13:$F$63,"Bienes de equipos",$A$13:$A$63,"Actividad 6")</f>
        <v>0</v>
      </c>
      <c r="E77" s="66">
        <f>SUMIFS($K$13:$K$63,$E$13:$E$63,"Inversión",$F$13:$F$63,"Equipos informáticos",$A$13:$A$63,"Actividad 6")</f>
        <v>0</v>
      </c>
      <c r="F77" s="67">
        <f>SUMIFS($K$13:$K$63,$E$13:$E$63,"Inversión",$F$13:$F$63,"Utillaje",$A$13:$A$63,"Actividad 6")</f>
        <v>0</v>
      </c>
      <c r="G77" s="66">
        <f>SUMIFS($K$13:$K$63,$E$13:$E$63,"Inversión",$F$13:$F$63,"Mobiliario",$A$13:$A$63,"Actividad 6")</f>
        <v>0</v>
      </c>
      <c r="H77" s="66">
        <f>SUMIFS($K$13:$K$63,$E$13:$E$63,"Inversión",$F$13:$F$63,"Costes generales vinculados a edificaciones y bienes de equipo",$A$13:$A$63,"Actividad 6")</f>
        <v>0</v>
      </c>
      <c r="I77" s="66">
        <f>SUMIFS($K$13:$K$63,$E$13:$E$63,"Inversión",$F$13:$F$63,"Intangibles",$A$13:$A$63,"Actividad 6")</f>
        <v>0</v>
      </c>
      <c r="J77" s="68">
        <f t="shared" si="2"/>
        <v>0</v>
      </c>
      <c r="K77" s="133"/>
      <c r="L77" s="134"/>
      <c r="M77" s="77"/>
      <c r="N77" s="80">
        <f t="shared" si="3"/>
        <v>0</v>
      </c>
      <c r="O77" s="29"/>
    </row>
    <row r="78" spans="1:15" ht="15" thickBot="1" x14ac:dyDescent="0.25">
      <c r="A78" s="69" t="s">
        <v>12</v>
      </c>
      <c r="B78" s="70">
        <f t="shared" ref="B78:J78" si="4">SUM(B72:B77)</f>
        <v>0</v>
      </c>
      <c r="C78" s="71">
        <f t="shared" si="4"/>
        <v>0</v>
      </c>
      <c r="D78" s="72">
        <f t="shared" si="4"/>
        <v>0</v>
      </c>
      <c r="E78" s="71">
        <f t="shared" si="4"/>
        <v>0</v>
      </c>
      <c r="F78" s="72">
        <f>SUM(F72:F77)</f>
        <v>0</v>
      </c>
      <c r="G78" s="71">
        <f t="shared" si="4"/>
        <v>0</v>
      </c>
      <c r="H78" s="71">
        <f t="shared" si="4"/>
        <v>0</v>
      </c>
      <c r="I78" s="71">
        <f t="shared" si="4"/>
        <v>0</v>
      </c>
      <c r="J78" s="73">
        <f t="shared" si="4"/>
        <v>0</v>
      </c>
      <c r="K78" s="135">
        <f>SUM(K72:L77)</f>
        <v>0</v>
      </c>
      <c r="L78" s="136"/>
      <c r="M78" s="74">
        <f>SUM(M72:M77)</f>
        <v>0</v>
      </c>
      <c r="N78" s="74">
        <f>SUM(N72:N77)</f>
        <v>0</v>
      </c>
      <c r="O78" s="30"/>
    </row>
    <row r="79" spans="1:15" ht="26.25" customHeight="1" thickBot="1" x14ac:dyDescent="0.25">
      <c r="A79" s="8"/>
      <c r="B79" s="9"/>
      <c r="C79" s="9"/>
      <c r="D79" s="16"/>
      <c r="E79" s="9"/>
      <c r="F79" s="16"/>
      <c r="G79" s="9"/>
      <c r="H79" s="9"/>
      <c r="I79" s="9"/>
      <c r="J79" s="7"/>
      <c r="K79" s="122" t="s">
        <v>25</v>
      </c>
      <c r="L79" s="143"/>
      <c r="M79" s="123"/>
      <c r="N79" s="120">
        <f>N78-J78</f>
        <v>0</v>
      </c>
      <c r="O79" s="31"/>
    </row>
    <row r="81" spans="1:15" ht="13.5" thickBot="1" x14ac:dyDescent="0.25"/>
    <row r="82" spans="1:15" ht="33" customHeight="1" thickBot="1" x14ac:dyDescent="0.25">
      <c r="A82" s="144" t="s">
        <v>21</v>
      </c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6"/>
      <c r="O82" s="23"/>
    </row>
    <row r="83" spans="1:15" ht="30" customHeight="1" x14ac:dyDescent="0.2">
      <c r="A83" s="147" t="s">
        <v>3</v>
      </c>
      <c r="B83" s="137" t="s">
        <v>22</v>
      </c>
      <c r="C83" s="138"/>
      <c r="D83" s="138"/>
      <c r="E83" s="138"/>
      <c r="F83" s="138"/>
      <c r="G83" s="138"/>
      <c r="H83" s="138"/>
      <c r="I83" s="138"/>
      <c r="J83" s="138"/>
      <c r="K83" s="139"/>
      <c r="L83" s="149" t="s">
        <v>23</v>
      </c>
      <c r="M83" s="149"/>
      <c r="N83" s="150"/>
      <c r="O83" s="15"/>
    </row>
    <row r="84" spans="1:15" ht="24" customHeight="1" thickBot="1" x14ac:dyDescent="0.25">
      <c r="A84" s="148"/>
      <c r="B84" s="140" t="s">
        <v>24</v>
      </c>
      <c r="C84" s="141"/>
      <c r="D84" s="141"/>
      <c r="E84" s="141"/>
      <c r="F84" s="141"/>
      <c r="G84" s="141"/>
      <c r="H84" s="141"/>
      <c r="I84" s="141"/>
      <c r="J84" s="141"/>
      <c r="K84" s="142"/>
      <c r="L84" s="151"/>
      <c r="M84" s="151"/>
      <c r="N84" s="152"/>
      <c r="O84" s="15"/>
    </row>
    <row r="85" spans="1:15" ht="30.75" thickBot="1" x14ac:dyDescent="0.25">
      <c r="A85" s="93" t="s">
        <v>39</v>
      </c>
      <c r="B85" s="59" t="s">
        <v>40</v>
      </c>
      <c r="C85" s="59" t="s">
        <v>41</v>
      </c>
      <c r="D85" s="59" t="s">
        <v>42</v>
      </c>
      <c r="E85" s="59" t="s">
        <v>43</v>
      </c>
      <c r="F85" s="59" t="s">
        <v>44</v>
      </c>
      <c r="G85" s="59" t="s">
        <v>45</v>
      </c>
      <c r="H85" s="59" t="s">
        <v>46</v>
      </c>
      <c r="I85" s="59" t="s">
        <v>47</v>
      </c>
      <c r="J85" s="59" t="s">
        <v>48</v>
      </c>
      <c r="K85" s="59" t="s">
        <v>51</v>
      </c>
      <c r="L85" s="94" t="s">
        <v>49</v>
      </c>
      <c r="M85" s="60" t="s">
        <v>50</v>
      </c>
      <c r="N85" s="59" t="s">
        <v>52</v>
      </c>
      <c r="O85" s="28"/>
    </row>
    <row r="86" spans="1:15" ht="14.25" x14ac:dyDescent="0.2">
      <c r="A86" s="61" t="s">
        <v>57</v>
      </c>
      <c r="B86" s="81">
        <f>SUMIFS($K$13:$K$63,$E$13:$E$63,"Gasto",$F$13:$F$63,"Formación",$A$13:$A$63,"Actividad 1")</f>
        <v>0</v>
      </c>
      <c r="C86" s="62">
        <f>SUMIFS($K$13:$K$63,$E$13:$E$63,"Gasto",$F$13:$F$63,"Consultoría",$A$13:$A$63,"Actividad 1")</f>
        <v>0</v>
      </c>
      <c r="D86" s="63">
        <f>SUMIFS($K$13:$K$63,$E$13:$E$63,"Gasto",$F$13:$F$63,"Personal",$A$13:$A$63,"Actividad 1")</f>
        <v>0</v>
      </c>
      <c r="E86" s="62">
        <f>SUMIFS($K$13:$K$63,$E$13:$E$63,"Gasto",$F$13:$F$63,"Seguridad Social titular",$A$13:$A$63,"Actividad 1")</f>
        <v>0</v>
      </c>
      <c r="F86" s="63">
        <f>SUMIFS($K$13:$K$63,$E$13:$E$63,"Gasto",$F$13:$F$63,"Publicidad o promoción",$A$13:$A$63,"Actividad 1")</f>
        <v>0</v>
      </c>
      <c r="G86" s="62">
        <f>SUMIFS($K$13:$K$63,$E$13:$E$63,"Gasto",$F$13:$F$63,"Reparación locales",$A$13:$A$63,"Actividad 1")</f>
        <v>0</v>
      </c>
      <c r="H86" s="62">
        <f>SUMIFS($K$13:$K$63,$E$13:$E$63,"Gasto",$F$13:$F$63,"Alquiler locales y equipamientos",$A$13:$A$63,"Actividad 1")</f>
        <v>0</v>
      </c>
      <c r="I86" s="62">
        <f>SUMIFS($K$13:$K$63,$E$13:$E$63,"Gasto",$F$13:$F$63,"Gastos generales",$A$13:$A$63,"Actividad 1")</f>
        <v>0</v>
      </c>
      <c r="J86" s="62">
        <f>SUMIFS($K$13:$K$63,$E$13:$E$63,"Gasto",$F$13:$F$63,"Gastos financieros",$A$13:$A$63,"Actividad 1")</f>
        <v>0</v>
      </c>
      <c r="K86" s="78">
        <f>SUM(B86:J86)</f>
        <v>0</v>
      </c>
      <c r="L86" s="86"/>
      <c r="M86" s="87"/>
      <c r="N86" s="78">
        <f>L86+M86</f>
        <v>0</v>
      </c>
      <c r="O86" s="29"/>
    </row>
    <row r="87" spans="1:15" ht="14.25" x14ac:dyDescent="0.2">
      <c r="A87" s="61" t="s">
        <v>58</v>
      </c>
      <c r="B87" s="82">
        <f>SUMIFS($K$13:$K$63,$E$13:$E$63,"Gasto",$F$13:$F$63,"Formación",$A$13:$A$63,"Actividad 2")</f>
        <v>0</v>
      </c>
      <c r="C87" s="61">
        <f>SUMIFS($K$13:$K$63,$E$13:$E$63,"Gasto",$F$13:$F$63,"Consultoría",$A$13:$A$63,"Actividad 2")</f>
        <v>0</v>
      </c>
      <c r="D87" s="83">
        <f>SUMIFS($K$13:$K$63,$E$13:$E$63,"Gasto",$F$13:$F$63,"Personal",$A$13:$A$63,"Actividad 2")</f>
        <v>0</v>
      </c>
      <c r="E87" s="61">
        <f>SUMIFS($K$13:$K$63,$E$13:$E$63,"Gasto",$F$13:$F$63,"Seguridad Social titular",$A$13:$A$63,"Actividad 2")</f>
        <v>0</v>
      </c>
      <c r="F87" s="83">
        <f>SUMIFS($K$13:$K$63,$E$13:$E$63,"Gasto",$F$13:$F$63,"Publicidad o promoción",$A$13:$A$63,"Actividad 2")</f>
        <v>0</v>
      </c>
      <c r="G87" s="61">
        <f>SUMIFS($K$13:$K$63,$E$13:$E$63,"Gasto",$F$13:$F$63,"Reparación locales",$A$13:$A$63,"Actividad 2")</f>
        <v>0</v>
      </c>
      <c r="H87" s="61">
        <f>SUMIFS($K$13:$K$63,$E$13:$E$63,"Gasto",$F$13:$F$63,"Alquiler locales y equipamientos",$A$13:$A$63,"Actividad 2")</f>
        <v>0</v>
      </c>
      <c r="I87" s="61">
        <f>SUMIFS($K$13:$K$63,$E$13:$E$63,"Gasto",$F$13:$F$63,"Gastos generales",$A$13:$A$63,"Actividad 2")</f>
        <v>0</v>
      </c>
      <c r="J87" s="61">
        <f>SUMIFS($K$13:$K$63,$E$13:$E$63,"Gasto",$F$13:$F$63,"Gastos financieros",$A$13:$A$63,"Actividad 2")</f>
        <v>0</v>
      </c>
      <c r="K87" s="79">
        <f t="shared" ref="K87:K91" si="5">SUM(B87:J87)</f>
        <v>0</v>
      </c>
      <c r="L87" s="88"/>
      <c r="M87" s="89"/>
      <c r="N87" s="79">
        <f t="shared" ref="N87:N91" si="6">L87+M87</f>
        <v>0</v>
      </c>
      <c r="O87" s="29"/>
    </row>
    <row r="88" spans="1:15" ht="14.25" x14ac:dyDescent="0.2">
      <c r="A88" s="61" t="s">
        <v>59</v>
      </c>
      <c r="B88" s="82">
        <f>SUMIFS($K$13:$K$63,$E$13:$E$63,"Gasto",$F$13:$F$63,"Formación",$A$13:$A$63,"Actividad 3")</f>
        <v>0</v>
      </c>
      <c r="C88" s="61">
        <f>SUMIFS($K$13:$K$63,$E$13:$E$63,"Gasto",$F$13:$F$63,"Consultoría",$A$13:$A$63,"Actividad 3")</f>
        <v>0</v>
      </c>
      <c r="D88" s="83">
        <f>SUMIFS($K$13:$K$63,$E$13:$E$63,"Gasto",$F$13:$F$63,"Personal",$A$13:$A$63,"Actividad 3")</f>
        <v>0</v>
      </c>
      <c r="E88" s="61">
        <f>SUMIFS($K$13:$K$63,$E$13:$E$63,"Gasto",$F$13:$F$63,"Seguridad Social titular",$A$13:$A$63,"Actividad 3")</f>
        <v>0</v>
      </c>
      <c r="F88" s="83">
        <f>SUMIFS($K$13:$K$63,$E$13:$E$63,"Gasto",$F$13:$F$63,"Publicidad o promoción",$A$13:$A$63,"Actividad 3")</f>
        <v>0</v>
      </c>
      <c r="G88" s="61">
        <f>SUMIFS($K$13:$K$63,$E$13:$E$63,"Gasto",$F$13:$F$63,"Reparación locales",$A$13:$A$63,"Actividad 3")</f>
        <v>0</v>
      </c>
      <c r="H88" s="61">
        <f>SUMIFS($K$13:$K$63,$E$13:$E$63,"Gasto",$F$13:$F$63,"Alquiler locales y equipamientos",$A$13:$A$63,"Actividad 3")</f>
        <v>0</v>
      </c>
      <c r="I88" s="61">
        <f>SUMIFS($K$13:$K$63,$E$13:$E$63,"Gasto",$F$13:$F$63,"Gastos generales",$A$13:$A$63,"Actividad 3")</f>
        <v>0</v>
      </c>
      <c r="J88" s="61">
        <f>SUMIFS($K$13:$K$63,$E$13:$E$63,"Gasto",$F$13:$F$63,"Gastos financieros",$A$13:$A$63,"Actividad 3")</f>
        <v>0</v>
      </c>
      <c r="K88" s="79">
        <f t="shared" si="5"/>
        <v>0</v>
      </c>
      <c r="L88" s="88"/>
      <c r="M88" s="89"/>
      <c r="N88" s="79">
        <f t="shared" si="6"/>
        <v>0</v>
      </c>
      <c r="O88" s="29"/>
    </row>
    <row r="89" spans="1:15" ht="14.25" x14ac:dyDescent="0.2">
      <c r="A89" s="61" t="s">
        <v>60</v>
      </c>
      <c r="B89" s="84">
        <f>SUMIFS($K$13:$K$63,$E$13:$E$63,"Gasto",$F$13:$F$63,"Formación",$A$13:$A$63,"Actividad 4")</f>
        <v>0</v>
      </c>
      <c r="C89" s="68">
        <f>SUMIFS($K$13:$K$63,$E$13:$E$63,"Gasto",$F$13:$F$63,"Consultoría",$A$13:$A$63,"Actividad 4")</f>
        <v>0</v>
      </c>
      <c r="D89" s="85">
        <f>SUMIFS($K$13:$K$63,$E$13:$E$63,"Gasto",$F$13:$F$63,"Personal",$A$13:$A$63,"Actividad 4")</f>
        <v>0</v>
      </c>
      <c r="E89" s="68">
        <f>SUMIFS($K$13:$K$63,$E$13:$E$63,"Gasto",$F$13:$F$63,"Seguridad Social titular",$A$13:$A$63,"Actividad 4")</f>
        <v>0</v>
      </c>
      <c r="F89" s="85">
        <f>SUMIFS($K$13:$K$63,$E$13:$E$63,"Gasto",$F$13:$F$63,"Publicidad o promoción",$A$13:$A$63,"Actividad 4")</f>
        <v>0</v>
      </c>
      <c r="G89" s="68">
        <f>SUMIFS($K$13:$K$63,$E$13:$E$63,"Gasto",$F$13:$F$63,"Reparación locales",$A$13:$A$63,"Actividad 4")</f>
        <v>0</v>
      </c>
      <c r="H89" s="68">
        <f>SUMIFS($K$13:$K$63,$E$13:$E$63,"Gasto",$F$13:$F$63,"Alquiler locales y equipamientos",$A$13:$A$63,"Actividad 4")</f>
        <v>0</v>
      </c>
      <c r="I89" s="68">
        <f>SUMIFS($K$13:$K$63,$E$13:$E$63,"Gasto",$F$13:$F$63,"Gastos generales",$A$13:$A$63,"Actividad 4")</f>
        <v>0</v>
      </c>
      <c r="J89" s="68">
        <f>SUMIFS($K$13:$K$63,$E$13:$E$63,"Gasto",$F$13:$F$63,"Gastos financieros",$A$13:$A$63,"Actividad 4")</f>
        <v>0</v>
      </c>
      <c r="K89" s="79">
        <f t="shared" si="5"/>
        <v>0</v>
      </c>
      <c r="L89" s="88"/>
      <c r="M89" s="89"/>
      <c r="N89" s="79">
        <f t="shared" si="6"/>
        <v>0</v>
      </c>
      <c r="O89" s="29"/>
    </row>
    <row r="90" spans="1:15" ht="14.25" x14ac:dyDescent="0.2">
      <c r="A90" s="61" t="s">
        <v>61</v>
      </c>
      <c r="B90" s="82">
        <f>SUMIFS($K$13:$K$63,$E$13:$E$63,"Gasto",$F$13:$F$63,"Formación",$A$13:$A$63,"Actividad 5")</f>
        <v>0</v>
      </c>
      <c r="C90" s="61">
        <f>SUMIFS($K$13:$K$63,$E$13:$E$63,"Gasto",$F$13:$F$63,"Consultoría",$A$13:$A$63,"Actividad 5")</f>
        <v>0</v>
      </c>
      <c r="D90" s="83">
        <f>SUMIFS($K$13:$K$63,$E$13:$E$63,"Gasto",$F$13:$F$63,"Personal",$A$13:$A$63,"Actividad 5")</f>
        <v>0</v>
      </c>
      <c r="E90" s="61">
        <f>SUMIFS($K$13:$K$63,$E$13:$E$63,"Gasto",$F$13:$F$63,"Seguridad Social titular",$A$13:$A$63,"Actividad 5")</f>
        <v>0</v>
      </c>
      <c r="F90" s="83">
        <f>SUMIFS($K$13:$K$63,$E$13:$E$63,"Gasto",$F$13:$F$63,"Publicidad o promoción",$A$13:$A$63,"Actividad 5")</f>
        <v>0</v>
      </c>
      <c r="G90" s="61">
        <f>SUMIFS($K$13:$K$63,$E$13:$E$63,"Gasto",$F$13:$F$63,"Reparación locales",$A$13:$A$63,"Actividad 5")</f>
        <v>0</v>
      </c>
      <c r="H90" s="61">
        <f>SUMIFS($K$13:$K$63,$E$13:$E$63,"Gasto",$F$13:$F$63,"Alquiler locales y equipamientos",$A$13:$A$63,"Actividad 5")</f>
        <v>0</v>
      </c>
      <c r="I90" s="61">
        <f>SUMIFS($K$13:$K$63,$E$13:$E$63,"Gasto",$F$13:$F$63,"Gastos generales",$A$13:$A$63,"Actividad 5")</f>
        <v>0</v>
      </c>
      <c r="J90" s="61">
        <f>SUMIFS($K$13:$K$63,$E$13:$E$63,"Gasto",$F$13:$F$63,"Gastos financieros",$A$13:$A$63,"Actividad 5")</f>
        <v>0</v>
      </c>
      <c r="K90" s="79">
        <f t="shared" si="5"/>
        <v>0</v>
      </c>
      <c r="L90" s="88"/>
      <c r="M90" s="89"/>
      <c r="N90" s="79">
        <f t="shared" si="6"/>
        <v>0</v>
      </c>
      <c r="O90" s="29"/>
    </row>
    <row r="91" spans="1:15" ht="15" thickBot="1" x14ac:dyDescent="0.25">
      <c r="A91" s="61" t="s">
        <v>62</v>
      </c>
      <c r="B91" s="84">
        <f>SUMIFS($K$13:$K$63,$E$13:$E$63,"Gasto",$F$13:$F$63,"Formación",$A$13:$A$63,"Actividad 6")</f>
        <v>0</v>
      </c>
      <c r="C91" s="68">
        <f>SUMIFS($K$13:$K$63,$E$13:$E$63,"Gasto",$F$13:$F$63,"Consultoría",$A$13:$A$63,"Actividad 6")</f>
        <v>0</v>
      </c>
      <c r="D91" s="85">
        <f>SUMIFS($K$13:$K$63,$E$13:$E$63,"Gasto",$F$13:$F$63,"Personal",$A$13:$A$63,"Actividad 6")</f>
        <v>0</v>
      </c>
      <c r="E91" s="68">
        <f>SUMIFS($K$13:$K$63,$E$13:$E$63,"Gasto",$F$13:$F$63,"Seguridad Social titular",$A$13:$A$63,"Actividad 6")</f>
        <v>0</v>
      </c>
      <c r="F91" s="85">
        <f>SUMIFS($K$13:$K$63,$E$13:$E$63,"Gasto",$F$13:$F$63,"Publicidad o promoción",$A$13:$A$63,"Actividad 6")</f>
        <v>0</v>
      </c>
      <c r="G91" s="68">
        <f>SUMIFS($K$13:$K$63,$E$13:$E$63,"Gasto",$F$13:$F$63,"Reparación locales",$A$13:$A$63,"Actividad 6")</f>
        <v>0</v>
      </c>
      <c r="H91" s="68">
        <f>SUMIFS($K$13:$K$63,$E$13:$E$63,"Gasto",$F$13:$F$63,"Alquiler locales y equipamientos",$A$13:$A$63,"Actividad 6")</f>
        <v>0</v>
      </c>
      <c r="I91" s="68">
        <f>SUMIFS($K$13:$K$63,$E$13:$E$63,"Gasto",$F$13:$F$63,"Gastos generales",$A$13:$A$63,"Actividad 6")</f>
        <v>0</v>
      </c>
      <c r="J91" s="68">
        <f>SUMIFS($K$13:$K$63,$E$13:$E$63,"Gasto",$F$13:$F$63,"Gastos financieros",$A$13:$A$63,"Actividad 6")</f>
        <v>0</v>
      </c>
      <c r="K91" s="80">
        <f t="shared" si="5"/>
        <v>0</v>
      </c>
      <c r="L91" s="90"/>
      <c r="M91" s="91"/>
      <c r="N91" s="80">
        <f t="shared" si="6"/>
        <v>0</v>
      </c>
      <c r="O91" s="29"/>
    </row>
    <row r="92" spans="1:15" ht="15" thickBot="1" x14ac:dyDescent="0.25">
      <c r="A92" s="69" t="s">
        <v>12</v>
      </c>
      <c r="B92" s="70">
        <f t="shared" ref="B92:K92" si="7">SUM(B86:B91)</f>
        <v>0</v>
      </c>
      <c r="C92" s="71">
        <f t="shared" si="7"/>
        <v>0</v>
      </c>
      <c r="D92" s="72">
        <f t="shared" si="7"/>
        <v>0</v>
      </c>
      <c r="E92" s="71">
        <f>SUM(E86:E91)</f>
        <v>0</v>
      </c>
      <c r="F92" s="72">
        <f t="shared" si="7"/>
        <v>0</v>
      </c>
      <c r="G92" s="71">
        <f t="shared" si="7"/>
        <v>0</v>
      </c>
      <c r="H92" s="71">
        <f t="shared" si="7"/>
        <v>0</v>
      </c>
      <c r="I92" s="71">
        <f t="shared" si="7"/>
        <v>0</v>
      </c>
      <c r="J92" s="71">
        <f t="shared" si="7"/>
        <v>0</v>
      </c>
      <c r="K92" s="73">
        <f t="shared" si="7"/>
        <v>0</v>
      </c>
      <c r="L92" s="95">
        <f>SUM(L86:L91)</f>
        <v>0</v>
      </c>
      <c r="M92" s="95">
        <f>SUM(M86:M91)</f>
        <v>0</v>
      </c>
      <c r="N92" s="92">
        <f>SUM(N86:N91)</f>
        <v>0</v>
      </c>
      <c r="O92" s="30"/>
    </row>
    <row r="93" spans="1:15" ht="30" customHeight="1" thickBot="1" x14ac:dyDescent="0.25">
      <c r="A93" s="8"/>
      <c r="B93" s="9"/>
      <c r="C93" s="9"/>
      <c r="D93" s="16"/>
      <c r="E93" s="9"/>
      <c r="F93" s="16"/>
      <c r="G93" s="9"/>
      <c r="H93" s="9"/>
      <c r="I93" s="9"/>
      <c r="J93" s="7"/>
      <c r="K93" s="7"/>
      <c r="L93" s="122" t="s">
        <v>25</v>
      </c>
      <c r="M93" s="123"/>
      <c r="N93" s="120">
        <f>N92-K92</f>
        <v>0</v>
      </c>
      <c r="O93" s="31"/>
    </row>
  </sheetData>
  <sheetProtection algorithmName="SHA-512" hashValue="R9KxujI6Mvh2V18UfevJzIyT3pfMoZG1x0MBHjFoNmK74u2IhVBXrCXYg1AMA+F8zXz3Yk9VmYXUHTDxTcmMnQ==" saltValue="nrllwVOKGUT5XgUtnpBPdA==" spinCount="100000" sheet="1" objects="1" scenarios="1" selectLockedCells="1"/>
  <mergeCells count="94">
    <mergeCell ref="G13:H13"/>
    <mergeCell ref="G14:H14"/>
    <mergeCell ref="A10:A12"/>
    <mergeCell ref="B11:B12"/>
    <mergeCell ref="C11:C12"/>
    <mergeCell ref="D11:D12"/>
    <mergeCell ref="E11:K11"/>
    <mergeCell ref="G12:H12"/>
    <mergeCell ref="B10:L10"/>
    <mergeCell ref="L11:L12"/>
    <mergeCell ref="G16:H16"/>
    <mergeCell ref="G17:H17"/>
    <mergeCell ref="G18:H18"/>
    <mergeCell ref="G57:H57"/>
    <mergeCell ref="G15:H15"/>
    <mergeCell ref="G52:H52"/>
    <mergeCell ref="G53:H53"/>
    <mergeCell ref="G54:H54"/>
    <mergeCell ref="G55:H55"/>
    <mergeCell ref="G56:H56"/>
    <mergeCell ref="G19:H19"/>
    <mergeCell ref="G20:H20"/>
    <mergeCell ref="G21:H21"/>
    <mergeCell ref="G22:H22"/>
    <mergeCell ref="G38:H38"/>
    <mergeCell ref="G39:H39"/>
    <mergeCell ref="K73:L73"/>
    <mergeCell ref="K74:L74"/>
    <mergeCell ref="G23:H23"/>
    <mergeCell ref="G50:H50"/>
    <mergeCell ref="G51:H51"/>
    <mergeCell ref="G63:H63"/>
    <mergeCell ref="G58:H58"/>
    <mergeCell ref="G59:H59"/>
    <mergeCell ref="G60:H60"/>
    <mergeCell ref="G61:H61"/>
    <mergeCell ref="G62:H62"/>
    <mergeCell ref="B69:J69"/>
    <mergeCell ref="B70:J70"/>
    <mergeCell ref="A68:N68"/>
    <mergeCell ref="A69:A70"/>
    <mergeCell ref="G37:H37"/>
    <mergeCell ref="M11:M12"/>
    <mergeCell ref="N11:N12"/>
    <mergeCell ref="A9:N9"/>
    <mergeCell ref="A4:H4"/>
    <mergeCell ref="K6:N6"/>
    <mergeCell ref="J5:K5"/>
    <mergeCell ref="J4:K4"/>
    <mergeCell ref="L5:N5"/>
    <mergeCell ref="M10:N10"/>
    <mergeCell ref="C5:H5"/>
    <mergeCell ref="A6:B6"/>
    <mergeCell ref="C6:H6"/>
    <mergeCell ref="A5:B5"/>
    <mergeCell ref="L93:M93"/>
    <mergeCell ref="A2:N2"/>
    <mergeCell ref="K71:L71"/>
    <mergeCell ref="K72:L72"/>
    <mergeCell ref="K76:L76"/>
    <mergeCell ref="K77:L77"/>
    <mergeCell ref="K78:L78"/>
    <mergeCell ref="B83:K83"/>
    <mergeCell ref="B84:K84"/>
    <mergeCell ref="K79:M79"/>
    <mergeCell ref="A82:N82"/>
    <mergeCell ref="A83:A84"/>
    <mergeCell ref="L83:N84"/>
    <mergeCell ref="K75:L75"/>
    <mergeCell ref="K69:N70"/>
    <mergeCell ref="L4:N4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24:H24"/>
    <mergeCell ref="G25:H25"/>
    <mergeCell ref="G26:H26"/>
    <mergeCell ref="G27:H27"/>
    <mergeCell ref="G28:H28"/>
    <mergeCell ref="G34:H34"/>
    <mergeCell ref="G35:H35"/>
    <mergeCell ref="G36:H36"/>
    <mergeCell ref="G29:H29"/>
    <mergeCell ref="G30:H30"/>
    <mergeCell ref="G31:H31"/>
    <mergeCell ref="G32:H32"/>
    <mergeCell ref="G33:H33"/>
  </mergeCells>
  <dataValidations disablePrompts="1" count="5">
    <dataValidation type="list" allowBlank="1" showInputMessage="1" showErrorMessage="1" sqref="A87 A73 A13:A63">
      <formula1>$A$72:$A$77</formula1>
    </dataValidation>
    <dataValidation type="date" allowBlank="1" showInputMessage="1" showErrorMessage="1" sqref="C13:C63 M13:M63">
      <formula1>44562</formula1>
      <formula2>45199</formula2>
    </dataValidation>
    <dataValidation type="list" allowBlank="1" showInputMessage="1" showErrorMessage="1" sqref="P51:P60 P38:P47 E13:E63 P25:P34">
      <formula1>$P$13:$Q$13</formula1>
    </dataValidation>
    <dataValidation type="list" allowBlank="1" showInputMessage="1" showErrorMessage="1" sqref="Q52:Q60 Q39:Q47 F13:F63 Q26:Q34">
      <formula1>INDIRECT(E13)</formula1>
    </dataValidation>
    <dataValidation type="list" allowBlank="1" showInputMessage="1" showErrorMessage="1" sqref="K6:O6 L5">
      <formula1>$Q$4:$Q$7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N209026</cp:lastModifiedBy>
  <dcterms:created xsi:type="dcterms:W3CDTF">2023-03-21T09:46:13Z</dcterms:created>
  <dcterms:modified xsi:type="dcterms:W3CDTF">2023-03-29T07:31:18Z</dcterms:modified>
</cp:coreProperties>
</file>