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drawings/drawing20.xml" ContentType="application/vnd.openxmlformats-officedocument.drawing+xml"/>
  <Override PartName="/xl/charts/chart29.xml" ContentType="application/vnd.openxmlformats-officedocument.drawingml.chart+xml"/>
  <Override PartName="/xl/drawings/drawing21.xml" ContentType="application/vnd.openxmlformats-officedocument.drawing+xml"/>
  <Override PartName="/xl/charts/chart30.xml" ContentType="application/vnd.openxmlformats-officedocument.drawingml.chart+xml"/>
  <Override PartName="/xl/drawings/drawing22.xml" ContentType="application/vnd.openxmlformats-officedocument.drawing+xml"/>
  <Override PartName="/xl/charts/chart31.xml" ContentType="application/vnd.openxmlformats-officedocument.drawingml.chart+xml"/>
  <Override PartName="/xl/drawings/drawing23.xml" ContentType="application/vnd.openxmlformats-officedocument.drawing+xml"/>
  <Override PartName="/xl/charts/chart32.xml" ContentType="application/vnd.openxmlformats-officedocument.drawingml.chart+xml"/>
  <Override PartName="/xl/drawings/drawing24.xml" ContentType="application/vnd.openxmlformats-officedocument.drawing+xml"/>
  <Override PartName="/xl/charts/chart33.xml" ContentType="application/vnd.openxmlformats-officedocument.drawingml.chart+xml"/>
  <Override PartName="/xl/drawings/drawing25.xml" ContentType="application/vnd.openxmlformats-officedocument.drawing+xml"/>
  <Override PartName="/xl/charts/chart34.xml" ContentType="application/vnd.openxmlformats-officedocument.drawingml.chart+xml"/>
  <Override PartName="/xl/drawings/drawing26.xml" ContentType="application/vnd.openxmlformats-officedocument.drawing+xml"/>
  <Override PartName="/xl/charts/chart35.xml" ContentType="application/vnd.openxmlformats-officedocument.drawingml.chart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95" windowWidth="16215" windowHeight="8940" tabRatio="913" activeTab="1"/>
  </bookViews>
  <sheets>
    <sheet name="Indice" sheetId="82" r:id="rId1"/>
    <sheet name="C1" sheetId="1" r:id="rId2"/>
    <sheet name="C2" sheetId="83" r:id="rId3"/>
    <sheet name="C3" sheetId="84" r:id="rId4"/>
    <sheet name="C4" sheetId="85" r:id="rId5"/>
    <sheet name="G5" sheetId="86" r:id="rId6"/>
    <sheet name="G6" sheetId="87" r:id="rId7"/>
    <sheet name="C7" sheetId="88" r:id="rId8"/>
    <sheet name="G8" sheetId="89" r:id="rId9"/>
    <sheet name="C9" sheetId="90" r:id="rId10"/>
    <sheet name="C10" sheetId="91" r:id="rId11"/>
    <sheet name="G11" sheetId="92" r:id="rId12"/>
    <sheet name="C12" sheetId="93" r:id="rId13"/>
    <sheet name="C13" sheetId="94" r:id="rId14"/>
    <sheet name="C14" sheetId="95" r:id="rId15"/>
    <sheet name="C15" sheetId="96" r:id="rId16"/>
    <sheet name="G16" sheetId="97" r:id="rId17"/>
    <sheet name="C17" sheetId="98" r:id="rId18"/>
    <sheet name="C18" sheetId="99" r:id="rId19"/>
    <sheet name="C19" sheetId="100" r:id="rId20"/>
    <sheet name="G20" sheetId="20" r:id="rId21"/>
    <sheet name="G21" sheetId="21" r:id="rId22"/>
    <sheet name="G22" sheetId="22" r:id="rId23"/>
    <sheet name="C23" sheetId="23" r:id="rId24"/>
    <sheet name="G24" sheetId="24" r:id="rId25"/>
    <sheet name="G25" sheetId="25" r:id="rId26"/>
    <sheet name="C26" sheetId="26" r:id="rId27"/>
    <sheet name="G27" sheetId="28" r:id="rId28"/>
    <sheet name="C28" sheetId="33" r:id="rId29"/>
    <sheet name="C29" sheetId="34" r:id="rId30"/>
    <sheet name="G30" sheetId="78" r:id="rId31"/>
    <sheet name="G31" sheetId="37" r:id="rId32"/>
    <sheet name="C32" sheetId="38" r:id="rId33"/>
    <sheet name="C33" sheetId="39" r:id="rId34"/>
    <sheet name="C34" sheetId="40" r:id="rId35"/>
    <sheet name="C35" sheetId="41" r:id="rId36"/>
    <sheet name="C36" sheetId="42" r:id="rId37"/>
    <sheet name="C37" sheetId="43" r:id="rId38"/>
    <sheet name="G38" sheetId="44" r:id="rId39"/>
    <sheet name="G39" sheetId="45" r:id="rId40"/>
    <sheet name="C40" sheetId="46" r:id="rId41"/>
    <sheet name="C41" sheetId="47" r:id="rId42"/>
    <sheet name="C42" sheetId="48" r:id="rId43"/>
    <sheet name="G43" sheetId="49" r:id="rId44"/>
    <sheet name="G44" sheetId="79" r:id="rId45"/>
    <sheet name="G45" sheetId="50" r:id="rId46"/>
    <sheet name="C46" sheetId="51" r:id="rId47"/>
    <sheet name="C47" sheetId="53" r:id="rId48"/>
    <sheet name="G48" sheetId="54" r:id="rId49"/>
    <sheet name="C49" sheetId="55" r:id="rId50"/>
    <sheet name="G50" sheetId="56" r:id="rId51"/>
    <sheet name="G51" sheetId="57" r:id="rId52"/>
    <sheet name="C52" sheetId="58" r:id="rId53"/>
    <sheet name="C53" sheetId="59" r:id="rId54"/>
    <sheet name="C54" sheetId="60" r:id="rId55"/>
    <sheet name="G55" sheetId="61" r:id="rId56"/>
    <sheet name="G56" sheetId="62" r:id="rId57"/>
    <sheet name="G57" sheetId="63" r:id="rId58"/>
    <sheet name="G58" sheetId="64" r:id="rId59"/>
    <sheet name="G59" sheetId="81" r:id="rId60"/>
    <sheet name="G60" sheetId="65" r:id="rId61"/>
    <sheet name="C61" sheetId="66" r:id="rId62"/>
    <sheet name="G62" sheetId="67" r:id="rId63"/>
    <sheet name="C63" sheetId="68" r:id="rId64"/>
    <sheet name="C64" sheetId="69" r:id="rId65"/>
    <sheet name="C65" sheetId="101" r:id="rId66"/>
    <sheet name="C66" sheetId="70" r:id="rId67"/>
    <sheet name="C67" sheetId="71" r:id="rId68"/>
    <sheet name="C68" sheetId="72" r:id="rId69"/>
    <sheet name="C69" sheetId="73" r:id="rId70"/>
    <sheet name="C70" sheetId="74" r:id="rId71"/>
    <sheet name="C71" sheetId="75" r:id="rId72"/>
    <sheet name="C72" sheetId="76" r:id="rId73"/>
    <sheet name="C73" sheetId="77" r:id="rId74"/>
  </sheets>
  <externalReferences>
    <externalReference r:id="rId75"/>
    <externalReference r:id="rId76"/>
    <externalReference r:id="rId77"/>
  </externalReferences>
  <definedNames>
    <definedName name="_xlnm._FilterDatabase" localSheetId="68" hidden="1">'C68'!$C$4:$C$52</definedName>
    <definedName name="_xlnm.Print_Area" localSheetId="1">'C1'!$A$1:$F$6</definedName>
    <definedName name="_xlnm.Print_Area" localSheetId="12">'C12'!$A$1:$H$59</definedName>
    <definedName name="_xlnm.Print_Area" localSheetId="13">'C13'!$A$1:$H$57</definedName>
    <definedName name="_xlnm.Print_Area" localSheetId="14">'C14'!$A$1:$H$18</definedName>
    <definedName name="_xlnm.Print_Area" localSheetId="15">'C15'!$A$1:$H$57</definedName>
    <definedName name="_xlnm.Print_Area" localSheetId="29">'C29'!$A$1:$C$20</definedName>
    <definedName name="_xlnm.Print_Area" localSheetId="73">'C73'!$A$1:$F$46</definedName>
    <definedName name="_xlnm.Print_Area" localSheetId="11">'G11'!$A$1:$I$33</definedName>
    <definedName name="_xlnm.Print_Area" localSheetId="16">'G16'!$A$1:$F$20</definedName>
    <definedName name="_xlnm.Print_Area" localSheetId="20">'G20'!$A$1:$E$28</definedName>
    <definedName name="_xlnm.Print_Area" localSheetId="21">'G21'!$A$1:$H$23</definedName>
    <definedName name="_xlnm.Print_Area" localSheetId="22">'G22'!$A$1:$I$22</definedName>
    <definedName name="_xlnm.Print_Area" localSheetId="24">'G24'!$A$1:$H$23</definedName>
    <definedName name="_xlnm.Print_Area" localSheetId="25">'G25'!$A$1:$H$28</definedName>
    <definedName name="_xlnm.Print_Area" localSheetId="27">'G27'!$A$1:$I$26</definedName>
    <definedName name="_xlnm.Print_Area" localSheetId="30">'G30'!$A$1:$H$27</definedName>
    <definedName name="_xlnm.Print_Area" localSheetId="31">'G31'!$A$1:$G$23</definedName>
    <definedName name="_xlnm.Print_Area" localSheetId="38">'G38'!$A$1:$F$27</definedName>
    <definedName name="_xlnm.Print_Area" localSheetId="39">'G39'!$A$1:$D$23</definedName>
    <definedName name="_xlnm.Print_Area" localSheetId="43">'G43'!$A$1:$H$23</definedName>
    <definedName name="_xlnm.Print_Area" localSheetId="44">'G44'!$A$1:$H$21</definedName>
    <definedName name="_xlnm.Print_Area" localSheetId="45">'G45'!$A$1:$H$26</definedName>
    <definedName name="_xlnm.Print_Area" localSheetId="48">'G48'!$A$1:$H$27</definedName>
    <definedName name="_xlnm.Print_Area" localSheetId="50">'G50'!$A$1:$G$24</definedName>
    <definedName name="_xlnm.Print_Area" localSheetId="51">'G51'!$A$1:$G$27</definedName>
    <definedName name="_xlnm.Print_Area" localSheetId="55">'G55'!$A$1:$I$22</definedName>
    <definedName name="_xlnm.Print_Area" localSheetId="56">'G56'!$A$1:$I$24</definedName>
    <definedName name="_xlnm.Print_Area" localSheetId="57">'G57'!$A$1:$I$25</definedName>
    <definedName name="_xlnm.Print_Area" localSheetId="58">'G58'!$A$1:$J$23</definedName>
    <definedName name="_xlnm.Print_Area" localSheetId="59">'G59'!$A$1:$J$26</definedName>
    <definedName name="_xlnm.Print_Area" localSheetId="6">'G6'!$A$1:$G$31</definedName>
    <definedName name="_xlnm.Print_Area" localSheetId="60">'G60'!$A$1:$I$27</definedName>
    <definedName name="_xlnm.Print_Area" localSheetId="62">'G62'!$A$1:$M$28</definedName>
    <definedName name="_xlnm.Print_Area" localSheetId="8">'G8'!$A$1:$G$23</definedName>
    <definedName name="_xlnm.Print_Area" localSheetId="0">Indice!$A$1:$A$78</definedName>
    <definedName name="_xlnm.Print_Titles" localSheetId="12">'C12'!$A:$A</definedName>
    <definedName name="_xlnm.Print_Titles" localSheetId="13">'C13'!$A:$A</definedName>
    <definedName name="_xlnm.Print_Titles" localSheetId="14">'C14'!$A:$A</definedName>
    <definedName name="_xlnm.Print_Titles" localSheetId="15">'C15'!$A:$A</definedName>
    <definedName name="_xlnm.Print_Titles" localSheetId="68">'C68'!$3:$3</definedName>
    <definedName name="Z_06CF9F87_1FAD_4E65_84EC_7E033A789832_.wvu.FilterData" localSheetId="68" hidden="1">'C68'!$C$4:$C$52</definedName>
    <definedName name="Z_51FDF3FE_71CC_49CA_8E8C_81CDA38321F3_.wvu.FilterData" localSheetId="68" hidden="1">'C68'!$C$4:$C$52</definedName>
  </definedNames>
  <calcPr calcId="162913"/>
</workbook>
</file>

<file path=xl/calcChain.xml><?xml version="1.0" encoding="utf-8"?>
<calcChain xmlns="http://schemas.openxmlformats.org/spreadsheetml/2006/main">
  <c r="E11" i="51" l="1"/>
  <c r="D11" i="51"/>
  <c r="C11" i="51"/>
  <c r="B11" i="51"/>
  <c r="E5" i="51"/>
  <c r="E6" i="51"/>
  <c r="E7" i="51"/>
  <c r="E8" i="51"/>
  <c r="E9" i="51"/>
  <c r="E10" i="51"/>
  <c r="E4" i="51"/>
  <c r="F8" i="53" l="1"/>
  <c r="E8" i="53"/>
  <c r="K14" i="100" l="1"/>
  <c r="K7" i="100"/>
  <c r="B7" i="74" l="1"/>
  <c r="C9" i="73" l="1"/>
  <c r="C8" i="73"/>
  <c r="B8" i="73"/>
  <c r="B9" i="73" s="1"/>
  <c r="D7" i="73"/>
  <c r="D6" i="73"/>
  <c r="D5" i="73"/>
  <c r="D4" i="73"/>
  <c r="C8" i="71"/>
  <c r="D7" i="71"/>
  <c r="D6" i="71"/>
  <c r="D5" i="71"/>
  <c r="C4" i="71"/>
  <c r="B4" i="71"/>
  <c r="B8" i="71" s="1"/>
  <c r="D8" i="73" l="1"/>
  <c r="D9" i="73" s="1"/>
  <c r="D4" i="71"/>
  <c r="D8" i="71" s="1"/>
  <c r="C16" i="70" l="1"/>
  <c r="F16" i="70" s="1"/>
  <c r="B16" i="70"/>
  <c r="F15" i="70"/>
  <c r="E15" i="70"/>
  <c r="F14" i="70"/>
  <c r="E14" i="70"/>
  <c r="F13" i="70"/>
  <c r="E13" i="70"/>
  <c r="F12" i="70"/>
  <c r="E12" i="70"/>
  <c r="F11" i="70"/>
  <c r="E11" i="70"/>
  <c r="F9" i="70"/>
  <c r="E9" i="70"/>
  <c r="C9" i="70"/>
  <c r="B9" i="70"/>
  <c r="F8" i="70"/>
  <c r="E8" i="70"/>
  <c r="C6" i="70"/>
  <c r="F6" i="70" s="1"/>
  <c r="B6" i="70"/>
  <c r="F5" i="70"/>
  <c r="E5" i="70"/>
  <c r="E6" i="70" l="1"/>
  <c r="E16" i="70"/>
  <c r="B15" i="60" l="1"/>
  <c r="G14" i="60"/>
  <c r="F14" i="60"/>
  <c r="E14" i="60"/>
  <c r="D14" i="60"/>
  <c r="C14" i="60"/>
  <c r="B14" i="60"/>
  <c r="G13" i="60"/>
  <c r="F13" i="60"/>
  <c r="E13" i="60"/>
  <c r="D13" i="60"/>
  <c r="C13" i="60"/>
  <c r="B13" i="60"/>
  <c r="G7" i="60"/>
  <c r="G15" i="60" s="1"/>
  <c r="F7" i="60"/>
  <c r="D15" i="60" s="1"/>
  <c r="E7" i="60"/>
  <c r="C15" i="60" s="1"/>
  <c r="D7" i="60"/>
  <c r="C7" i="60"/>
  <c r="E15" i="60" s="1"/>
  <c r="B7" i="60"/>
  <c r="J14" i="46"/>
  <c r="I14" i="46"/>
  <c r="H14" i="46"/>
  <c r="G14" i="46"/>
  <c r="E13" i="46"/>
  <c r="E15" i="46" s="1"/>
  <c r="D13" i="46"/>
  <c r="D15" i="46" s="1"/>
  <c r="C13" i="46"/>
  <c r="C15" i="46" s="1"/>
  <c r="B13" i="46"/>
  <c r="B15" i="46" s="1"/>
  <c r="J12" i="46"/>
  <c r="I12" i="46"/>
  <c r="H12" i="46"/>
  <c r="G12" i="46"/>
  <c r="J11" i="46"/>
  <c r="I11" i="46"/>
  <c r="H11" i="46"/>
  <c r="G11" i="46"/>
  <c r="J10" i="46"/>
  <c r="I10" i="46"/>
  <c r="H10" i="46"/>
  <c r="G10" i="46"/>
  <c r="J9" i="46"/>
  <c r="I9" i="46"/>
  <c r="H9" i="46"/>
  <c r="G9" i="46"/>
  <c r="J8" i="46"/>
  <c r="I8" i="46"/>
  <c r="H8" i="46"/>
  <c r="G8" i="46"/>
  <c r="J7" i="46"/>
  <c r="I7" i="46"/>
  <c r="H7" i="46"/>
  <c r="G7" i="46"/>
  <c r="J6" i="46"/>
  <c r="I6" i="46"/>
  <c r="H6" i="46"/>
  <c r="G6" i="46"/>
  <c r="F15" i="60" l="1"/>
  <c r="I13" i="46"/>
  <c r="J15" i="46"/>
  <c r="I15" i="46"/>
  <c r="H15" i="46"/>
  <c r="G15" i="46"/>
  <c r="G13" i="46"/>
  <c r="H13" i="46"/>
  <c r="J13" i="46"/>
  <c r="B32" i="45" l="1"/>
  <c r="C34" i="44"/>
  <c r="B34" i="44"/>
  <c r="D33" i="44"/>
  <c r="D32" i="44"/>
  <c r="D34" i="44" s="1"/>
  <c r="D10" i="43"/>
  <c r="H10" i="43" s="1"/>
  <c r="C10" i="43"/>
  <c r="B10" i="43"/>
  <c r="J9" i="43"/>
  <c r="I9" i="43"/>
  <c r="H9" i="43"/>
  <c r="G9" i="43"/>
  <c r="J8" i="43"/>
  <c r="I8" i="43"/>
  <c r="H8" i="43"/>
  <c r="G8" i="43"/>
  <c r="I7" i="43"/>
  <c r="H7" i="43"/>
  <c r="G7" i="43"/>
  <c r="E7" i="43"/>
  <c r="E10" i="43" s="1"/>
  <c r="J6" i="43"/>
  <c r="I6" i="43"/>
  <c r="H6" i="43"/>
  <c r="G6" i="43"/>
  <c r="C11" i="42"/>
  <c r="B11" i="42"/>
  <c r="D10" i="42"/>
  <c r="D9" i="42"/>
  <c r="D8" i="42"/>
  <c r="D7" i="42"/>
  <c r="D6" i="42"/>
  <c r="D5" i="42"/>
  <c r="D11" i="42" s="1"/>
  <c r="C11" i="41"/>
  <c r="B11" i="41"/>
  <c r="D10" i="41"/>
  <c r="D9" i="41"/>
  <c r="D8" i="41"/>
  <c r="D7" i="41"/>
  <c r="D6" i="41"/>
  <c r="D5" i="41"/>
  <c r="D11" i="41" s="1"/>
  <c r="E13" i="40"/>
  <c r="J13" i="40" s="1"/>
  <c r="D13" i="40"/>
  <c r="H13" i="40" s="1"/>
  <c r="C12" i="40"/>
  <c r="C14" i="40" s="1"/>
  <c r="B12" i="40"/>
  <c r="B14" i="40" s="1"/>
  <c r="H11" i="40"/>
  <c r="G11" i="40"/>
  <c r="E11" i="40"/>
  <c r="J11" i="40" s="1"/>
  <c r="D11" i="40"/>
  <c r="E10" i="40"/>
  <c r="I10" i="40" s="1"/>
  <c r="D10" i="40"/>
  <c r="H10" i="40" s="1"/>
  <c r="C10" i="40"/>
  <c r="B10" i="40"/>
  <c r="J9" i="40"/>
  <c r="I9" i="40"/>
  <c r="H9" i="40"/>
  <c r="G9" i="40"/>
  <c r="J8" i="40"/>
  <c r="I8" i="40"/>
  <c r="H8" i="40"/>
  <c r="G8" i="40"/>
  <c r="J7" i="40"/>
  <c r="I7" i="40"/>
  <c r="H7" i="40"/>
  <c r="G7" i="40"/>
  <c r="J6" i="40"/>
  <c r="I6" i="40"/>
  <c r="H6" i="40"/>
  <c r="G6" i="40"/>
  <c r="E12" i="40" l="1"/>
  <c r="J12" i="40" s="1"/>
  <c r="I13" i="40"/>
  <c r="J10" i="43"/>
  <c r="I10" i="43"/>
  <c r="J7" i="43"/>
  <c r="G10" i="43"/>
  <c r="I12" i="40"/>
  <c r="E14" i="40"/>
  <c r="J10" i="40"/>
  <c r="G10" i="40"/>
  <c r="I11" i="40"/>
  <c r="D12" i="40"/>
  <c r="G13" i="40"/>
  <c r="G12" i="40" l="1"/>
  <c r="H12" i="40"/>
  <c r="D14" i="40"/>
  <c r="I14" i="40"/>
  <c r="J14" i="40"/>
  <c r="H14" i="40" l="1"/>
  <c r="G14" i="40"/>
  <c r="C11" i="98" l="1"/>
  <c r="D11" i="98" s="1"/>
  <c r="B11" i="98"/>
  <c r="C4" i="98"/>
  <c r="B4" i="98"/>
  <c r="C29" i="97" l="1"/>
  <c r="C28" i="97"/>
  <c r="B29" i="97"/>
  <c r="B28" i="97"/>
  <c r="B27" i="97"/>
  <c r="C59" i="96"/>
  <c r="H58" i="96"/>
  <c r="D58" i="96"/>
  <c r="G58" i="96" s="1"/>
  <c r="C58" i="96"/>
  <c r="H57" i="96"/>
  <c r="G57" i="96"/>
  <c r="C57" i="96"/>
  <c r="H56" i="96"/>
  <c r="G56" i="96"/>
  <c r="C56" i="96"/>
  <c r="H55" i="96"/>
  <c r="G55" i="96"/>
  <c r="C55" i="96"/>
  <c r="H54" i="96"/>
  <c r="G54" i="96"/>
  <c r="C54" i="96"/>
  <c r="H53" i="96"/>
  <c r="G53" i="96"/>
  <c r="C53" i="96"/>
  <c r="H52" i="96"/>
  <c r="G52" i="96"/>
  <c r="C52" i="96"/>
  <c r="H51" i="96"/>
  <c r="G51" i="96"/>
  <c r="C51" i="96"/>
  <c r="H50" i="96"/>
  <c r="G50" i="96"/>
  <c r="C50" i="96"/>
  <c r="C49" i="96"/>
  <c r="C48" i="96"/>
  <c r="H46" i="96"/>
  <c r="G46" i="96"/>
  <c r="C46" i="96"/>
  <c r="H45" i="96"/>
  <c r="G45" i="96"/>
  <c r="C45" i="96"/>
  <c r="H44" i="96"/>
  <c r="G44" i="96"/>
  <c r="C44" i="96"/>
  <c r="H43" i="96"/>
  <c r="G43" i="96"/>
  <c r="C43" i="96"/>
  <c r="H42" i="96"/>
  <c r="G42" i="96"/>
  <c r="C42" i="96"/>
  <c r="H41" i="96"/>
  <c r="G41" i="96"/>
  <c r="C41" i="96"/>
  <c r="H40" i="96"/>
  <c r="G40" i="96"/>
  <c r="C40" i="96"/>
  <c r="D39" i="96"/>
  <c r="H39" i="96" s="1"/>
  <c r="C39" i="96"/>
  <c r="H38" i="96"/>
  <c r="G38" i="96"/>
  <c r="C38" i="96"/>
  <c r="H37" i="96"/>
  <c r="G37" i="96"/>
  <c r="C37" i="96"/>
  <c r="H36" i="96"/>
  <c r="G36" i="96"/>
  <c r="C36" i="96"/>
  <c r="H35" i="96"/>
  <c r="G35" i="96"/>
  <c r="C35" i="96"/>
  <c r="H34" i="96"/>
  <c r="G34" i="96"/>
  <c r="C34" i="96"/>
  <c r="H33" i="96"/>
  <c r="D33" i="96"/>
  <c r="G33" i="96" s="1"/>
  <c r="C33" i="96"/>
  <c r="H32" i="96"/>
  <c r="G32" i="96"/>
  <c r="C32" i="96"/>
  <c r="H31" i="96"/>
  <c r="G31" i="96"/>
  <c r="C31" i="96"/>
  <c r="H30" i="96"/>
  <c r="G30" i="96"/>
  <c r="C30" i="96"/>
  <c r="H29" i="96"/>
  <c r="G29" i="96"/>
  <c r="C29" i="96"/>
  <c r="H28" i="96"/>
  <c r="G28" i="96"/>
  <c r="C28" i="96"/>
  <c r="H27" i="96"/>
  <c r="G27" i="96"/>
  <c r="C27" i="96"/>
  <c r="H26" i="96"/>
  <c r="G26" i="96"/>
  <c r="C26" i="96"/>
  <c r="H25" i="96"/>
  <c r="G25" i="96"/>
  <c r="C25" i="96"/>
  <c r="C24" i="96"/>
  <c r="H23" i="96"/>
  <c r="G23" i="96"/>
  <c r="C23" i="96"/>
  <c r="H22" i="96"/>
  <c r="G22" i="96"/>
  <c r="C22" i="96"/>
  <c r="H20" i="96"/>
  <c r="G20" i="96"/>
  <c r="C20" i="96"/>
  <c r="H19" i="96"/>
  <c r="G19" i="96"/>
  <c r="C19" i="96"/>
  <c r="H18" i="96"/>
  <c r="G18" i="96"/>
  <c r="C18" i="96"/>
  <c r="H17" i="96"/>
  <c r="G17" i="96"/>
  <c r="C17" i="96"/>
  <c r="H16" i="96"/>
  <c r="G16" i="96"/>
  <c r="C16" i="96"/>
  <c r="H15" i="96"/>
  <c r="G15" i="96"/>
  <c r="D15" i="96"/>
  <c r="C15" i="96"/>
  <c r="H14" i="96"/>
  <c r="G14" i="96"/>
  <c r="C14" i="96"/>
  <c r="H13" i="96"/>
  <c r="G13" i="96"/>
  <c r="C13" i="96"/>
  <c r="H12" i="96"/>
  <c r="G12" i="96"/>
  <c r="C12" i="96"/>
  <c r="D11" i="96"/>
  <c r="H11" i="96" s="1"/>
  <c r="C11" i="96"/>
  <c r="H8" i="96"/>
  <c r="G8" i="96"/>
  <c r="C8" i="96"/>
  <c r="H7" i="96"/>
  <c r="G7" i="96"/>
  <c r="C7" i="96"/>
  <c r="H6" i="96"/>
  <c r="G6" i="96"/>
  <c r="C6" i="96"/>
  <c r="H5" i="96"/>
  <c r="G5" i="96"/>
  <c r="C5" i="96"/>
  <c r="C18" i="95"/>
  <c r="H17" i="95"/>
  <c r="G17" i="95"/>
  <c r="C17" i="95"/>
  <c r="C16" i="95"/>
  <c r="D15" i="95"/>
  <c r="D16" i="95" s="1"/>
  <c r="C15" i="95"/>
  <c r="H14" i="95"/>
  <c r="G14" i="95"/>
  <c r="C14" i="95"/>
  <c r="H13" i="95"/>
  <c r="G13" i="95"/>
  <c r="C13" i="95"/>
  <c r="H12" i="95"/>
  <c r="G12" i="95"/>
  <c r="C12" i="95"/>
  <c r="H11" i="95"/>
  <c r="G11" i="95"/>
  <c r="C11" i="95"/>
  <c r="H10" i="95"/>
  <c r="G10" i="95"/>
  <c r="D10" i="95"/>
  <c r="C10" i="95"/>
  <c r="H9" i="95"/>
  <c r="G9" i="95"/>
  <c r="C9" i="95"/>
  <c r="H8" i="95"/>
  <c r="G8" i="95"/>
  <c r="C8" i="95"/>
  <c r="H7" i="95"/>
  <c r="G7" i="95"/>
  <c r="C7" i="95"/>
  <c r="H6" i="95"/>
  <c r="G6" i="95"/>
  <c r="C6" i="95"/>
  <c r="H5" i="95"/>
  <c r="G5" i="95"/>
  <c r="C5" i="95"/>
  <c r="C59" i="94"/>
  <c r="H58" i="94"/>
  <c r="D58" i="94"/>
  <c r="G58" i="94" s="1"/>
  <c r="C58" i="94"/>
  <c r="H57" i="94"/>
  <c r="G57" i="94"/>
  <c r="C57" i="94"/>
  <c r="H56" i="94"/>
  <c r="G56" i="94"/>
  <c r="C56" i="94"/>
  <c r="H55" i="94"/>
  <c r="G55" i="94"/>
  <c r="C55" i="94"/>
  <c r="H54" i="94"/>
  <c r="G54" i="94"/>
  <c r="C54" i="94"/>
  <c r="H53" i="94"/>
  <c r="G53" i="94"/>
  <c r="C53" i="94"/>
  <c r="H50" i="94"/>
  <c r="G50" i="94"/>
  <c r="C50" i="94"/>
  <c r="C49" i="94"/>
  <c r="C48" i="94"/>
  <c r="H46" i="94"/>
  <c r="G46" i="94"/>
  <c r="C46" i="94"/>
  <c r="H45" i="94"/>
  <c r="G45" i="94"/>
  <c r="C45" i="94"/>
  <c r="H44" i="94"/>
  <c r="G44" i="94"/>
  <c r="C44" i="94"/>
  <c r="H43" i="94"/>
  <c r="G43" i="94"/>
  <c r="C43" i="94"/>
  <c r="H42" i="94"/>
  <c r="G42" i="94"/>
  <c r="C42" i="94"/>
  <c r="H41" i="94"/>
  <c r="G41" i="94"/>
  <c r="C41" i="94"/>
  <c r="H40" i="94"/>
  <c r="G40" i="94"/>
  <c r="C40" i="94"/>
  <c r="D39" i="94"/>
  <c r="H39" i="94" s="1"/>
  <c r="C39" i="94"/>
  <c r="H38" i="94"/>
  <c r="G38" i="94"/>
  <c r="C38" i="94"/>
  <c r="H35" i="94"/>
  <c r="G35" i="94"/>
  <c r="C35" i="94"/>
  <c r="H33" i="94"/>
  <c r="G33" i="94"/>
  <c r="D33" i="94"/>
  <c r="C33" i="94"/>
  <c r="H31" i="94"/>
  <c r="G31" i="94"/>
  <c r="C31" i="94"/>
  <c r="H30" i="94"/>
  <c r="G30" i="94"/>
  <c r="C30" i="94"/>
  <c r="H29" i="94"/>
  <c r="G29" i="94"/>
  <c r="C29" i="94"/>
  <c r="H28" i="94"/>
  <c r="G28" i="94"/>
  <c r="C28" i="94"/>
  <c r="H27" i="94"/>
  <c r="G27" i="94"/>
  <c r="C27" i="94"/>
  <c r="H26" i="94"/>
  <c r="G26" i="94"/>
  <c r="C26" i="94"/>
  <c r="H25" i="94"/>
  <c r="G25" i="94"/>
  <c r="C25" i="94"/>
  <c r="C24" i="94"/>
  <c r="H23" i="94"/>
  <c r="G23" i="94"/>
  <c r="C23" i="94"/>
  <c r="H22" i="94"/>
  <c r="G22" i="94"/>
  <c r="C22" i="94"/>
  <c r="H19" i="94"/>
  <c r="G19" i="94"/>
  <c r="C19" i="94"/>
  <c r="H18" i="94"/>
  <c r="G18" i="94"/>
  <c r="C18" i="94"/>
  <c r="H17" i="94"/>
  <c r="G17" i="94"/>
  <c r="C17" i="94"/>
  <c r="H16" i="94"/>
  <c r="G16" i="94"/>
  <c r="C16" i="94"/>
  <c r="H15" i="94"/>
  <c r="D15" i="94"/>
  <c r="G15" i="94" s="1"/>
  <c r="C15" i="94"/>
  <c r="H14" i="94"/>
  <c r="G14" i="94"/>
  <c r="C14" i="94"/>
  <c r="H13" i="94"/>
  <c r="G13" i="94"/>
  <c r="C13" i="94"/>
  <c r="H12" i="94"/>
  <c r="G12" i="94"/>
  <c r="C12" i="94"/>
  <c r="D11" i="94"/>
  <c r="H11" i="94" s="1"/>
  <c r="C11" i="94"/>
  <c r="G10" i="94"/>
  <c r="G9" i="94"/>
  <c r="H8" i="94"/>
  <c r="G8" i="94"/>
  <c r="C8" i="94"/>
  <c r="H7" i="94"/>
  <c r="G7" i="94"/>
  <c r="C7" i="94"/>
  <c r="H6" i="94"/>
  <c r="G6" i="94"/>
  <c r="C6" i="94"/>
  <c r="H5" i="94"/>
  <c r="G5" i="94"/>
  <c r="C5" i="94"/>
  <c r="C59" i="93"/>
  <c r="D58" i="93"/>
  <c r="H58" i="93" s="1"/>
  <c r="C58" i="93"/>
  <c r="H57" i="93"/>
  <c r="G57" i="93"/>
  <c r="C57" i="93"/>
  <c r="H56" i="93"/>
  <c r="G56" i="93"/>
  <c r="C56" i="93"/>
  <c r="H55" i="93"/>
  <c r="G55" i="93"/>
  <c r="C55" i="93"/>
  <c r="H54" i="93"/>
  <c r="G54" i="93"/>
  <c r="C54" i="93"/>
  <c r="H53" i="93"/>
  <c r="G53" i="93"/>
  <c r="C53" i="93"/>
  <c r="H52" i="93"/>
  <c r="G52" i="93"/>
  <c r="C52" i="93"/>
  <c r="H51" i="93"/>
  <c r="G51" i="93"/>
  <c r="C51" i="93"/>
  <c r="H50" i="93"/>
  <c r="G50" i="93"/>
  <c r="C50" i="93"/>
  <c r="C49" i="93"/>
  <c r="C48" i="93"/>
  <c r="H46" i="93"/>
  <c r="G46" i="93"/>
  <c r="C46" i="93"/>
  <c r="H45" i="93"/>
  <c r="G45" i="93"/>
  <c r="C45" i="93"/>
  <c r="H44" i="93"/>
  <c r="G44" i="93"/>
  <c r="C44" i="93"/>
  <c r="H43" i="93"/>
  <c r="G43" i="93"/>
  <c r="C43" i="93"/>
  <c r="H42" i="93"/>
  <c r="G42" i="93"/>
  <c r="C42" i="93"/>
  <c r="H41" i="93"/>
  <c r="G41" i="93"/>
  <c r="C41" i="93"/>
  <c r="H40" i="93"/>
  <c r="G40" i="93"/>
  <c r="C40" i="93"/>
  <c r="D39" i="93"/>
  <c r="H39" i="93" s="1"/>
  <c r="C39" i="93"/>
  <c r="H38" i="93"/>
  <c r="G38" i="93"/>
  <c r="C38" i="93"/>
  <c r="H37" i="93"/>
  <c r="G37" i="93"/>
  <c r="C37" i="93"/>
  <c r="H36" i="93"/>
  <c r="G36" i="93"/>
  <c r="C36" i="93"/>
  <c r="H34" i="93"/>
  <c r="G34" i="93"/>
  <c r="C34" i="93"/>
  <c r="D33" i="93"/>
  <c r="H33" i="93" s="1"/>
  <c r="C33" i="93"/>
  <c r="H32" i="93"/>
  <c r="G32" i="93"/>
  <c r="C32" i="93"/>
  <c r="H31" i="93"/>
  <c r="G31" i="93"/>
  <c r="C31" i="93"/>
  <c r="H30" i="93"/>
  <c r="G30" i="93"/>
  <c r="C30" i="93"/>
  <c r="H29" i="93"/>
  <c r="G29" i="93"/>
  <c r="C29" i="93"/>
  <c r="H28" i="93"/>
  <c r="G28" i="93"/>
  <c r="C28" i="93"/>
  <c r="H27" i="93"/>
  <c r="G27" i="93"/>
  <c r="C27" i="93"/>
  <c r="H26" i="93"/>
  <c r="G26" i="93"/>
  <c r="C26" i="93"/>
  <c r="H25" i="93"/>
  <c r="G25" i="93"/>
  <c r="C25" i="93"/>
  <c r="C24" i="93"/>
  <c r="H23" i="93"/>
  <c r="G23" i="93"/>
  <c r="C23" i="93"/>
  <c r="H22" i="93"/>
  <c r="G22" i="93"/>
  <c r="C22" i="93"/>
  <c r="H20" i="93"/>
  <c r="G20" i="93"/>
  <c r="C20" i="93"/>
  <c r="H19" i="93"/>
  <c r="G19" i="93"/>
  <c r="C19" i="93"/>
  <c r="H18" i="93"/>
  <c r="G18" i="93"/>
  <c r="C18" i="93"/>
  <c r="H17" i="93"/>
  <c r="G17" i="93"/>
  <c r="C17" i="93"/>
  <c r="H16" i="93"/>
  <c r="G16" i="93"/>
  <c r="C16" i="93"/>
  <c r="H15" i="93"/>
  <c r="G15" i="93"/>
  <c r="D15" i="93"/>
  <c r="C15" i="93"/>
  <c r="H14" i="93"/>
  <c r="G14" i="93"/>
  <c r="C14" i="93"/>
  <c r="H13" i="93"/>
  <c r="G13" i="93"/>
  <c r="C13" i="93"/>
  <c r="H12" i="93"/>
  <c r="G12" i="93"/>
  <c r="C12" i="93"/>
  <c r="D11" i="93"/>
  <c r="H11" i="93" s="1"/>
  <c r="C11" i="93"/>
  <c r="H8" i="93"/>
  <c r="G8" i="93"/>
  <c r="C8" i="93"/>
  <c r="H7" i="93"/>
  <c r="G7" i="93"/>
  <c r="C7" i="93"/>
  <c r="H6" i="93"/>
  <c r="G6" i="93"/>
  <c r="C6" i="93"/>
  <c r="H5" i="93"/>
  <c r="G5" i="93"/>
  <c r="C5" i="93"/>
  <c r="N39" i="92"/>
  <c r="N40" i="92" s="1"/>
  <c r="M39" i="92"/>
  <c r="M40" i="92" s="1"/>
  <c r="K39" i="92"/>
  <c r="L40" i="92" s="1"/>
  <c r="J39" i="92"/>
  <c r="J40" i="92" s="1"/>
  <c r="I39" i="92"/>
  <c r="I40" i="92" s="1"/>
  <c r="H39" i="92"/>
  <c r="H40" i="92" s="1"/>
  <c r="G39" i="92"/>
  <c r="G40" i="92" s="1"/>
  <c r="F39" i="92"/>
  <c r="F40" i="92" s="1"/>
  <c r="E39" i="92"/>
  <c r="E40" i="92" s="1"/>
  <c r="D39" i="92"/>
  <c r="D40" i="92" s="1"/>
  <c r="C39" i="92"/>
  <c r="C40" i="92" s="1"/>
  <c r="B39" i="92"/>
  <c r="N38" i="92"/>
  <c r="M38" i="92"/>
  <c r="N37" i="92"/>
  <c r="M37" i="92"/>
  <c r="F7" i="91"/>
  <c r="E7" i="91"/>
  <c r="F6" i="91"/>
  <c r="E6" i="91"/>
  <c r="F5" i="91"/>
  <c r="E5" i="91"/>
  <c r="C27" i="97" l="1"/>
  <c r="D48" i="96"/>
  <c r="G11" i="96"/>
  <c r="D24" i="96"/>
  <c r="G39" i="96"/>
  <c r="H16" i="95"/>
  <c r="G16" i="95"/>
  <c r="G15" i="95"/>
  <c r="D18" i="95"/>
  <c r="H15" i="95"/>
  <c r="D48" i="94"/>
  <c r="G11" i="94"/>
  <c r="D24" i="94"/>
  <c r="G39" i="94"/>
  <c r="G33" i="93"/>
  <c r="D48" i="93"/>
  <c r="G58" i="93"/>
  <c r="G11" i="93"/>
  <c r="D24" i="93"/>
  <c r="G39" i="93"/>
  <c r="K40" i="92"/>
  <c r="G48" i="96" l="1"/>
  <c r="H48" i="96"/>
  <c r="G24" i="96"/>
  <c r="D49" i="96"/>
  <c r="H24" i="96"/>
  <c r="H18" i="95"/>
  <c r="G18" i="95"/>
  <c r="E14" i="95"/>
  <c r="E13" i="95"/>
  <c r="E12" i="95"/>
  <c r="E11" i="95"/>
  <c r="E10" i="95"/>
  <c r="E18" i="95"/>
  <c r="E9" i="95"/>
  <c r="E8" i="95"/>
  <c r="E7" i="95"/>
  <c r="E6" i="95"/>
  <c r="E5" i="95"/>
  <c r="E17" i="95"/>
  <c r="E15" i="95"/>
  <c r="E16" i="95"/>
  <c r="H24" i="94"/>
  <c r="G24" i="94"/>
  <c r="D49" i="94"/>
  <c r="G48" i="94"/>
  <c r="H48" i="94"/>
  <c r="G24" i="93"/>
  <c r="D49" i="93"/>
  <c r="H24" i="93"/>
  <c r="G48" i="93"/>
  <c r="H48" i="93"/>
  <c r="H49" i="96" l="1"/>
  <c r="D59" i="96"/>
  <c r="E49" i="96" s="1"/>
  <c r="G49" i="96"/>
  <c r="G49" i="94"/>
  <c r="D59" i="94"/>
  <c r="H49" i="94"/>
  <c r="E49" i="93"/>
  <c r="G49" i="93"/>
  <c r="D59" i="93"/>
  <c r="H49" i="93"/>
  <c r="H59" i="96" l="1"/>
  <c r="E57" i="96"/>
  <c r="E56" i="96"/>
  <c r="E55" i="96"/>
  <c r="E54" i="96"/>
  <c r="E53" i="96"/>
  <c r="E52" i="96"/>
  <c r="E51" i="96"/>
  <c r="E50" i="96"/>
  <c r="E32" i="96"/>
  <c r="E31" i="96"/>
  <c r="E30" i="96"/>
  <c r="E29" i="96"/>
  <c r="E28" i="96"/>
  <c r="E27" i="96"/>
  <c r="E26" i="96"/>
  <c r="E25" i="96"/>
  <c r="E38" i="96"/>
  <c r="E8" i="96"/>
  <c r="E5" i="96"/>
  <c r="G59" i="96"/>
  <c r="E23" i="96"/>
  <c r="E22" i="96"/>
  <c r="E20" i="96"/>
  <c r="E19" i="96"/>
  <c r="E18" i="96"/>
  <c r="E17" i="96"/>
  <c r="E16" i="96"/>
  <c r="E15" i="96"/>
  <c r="E37" i="96"/>
  <c r="E36" i="96"/>
  <c r="E35" i="96"/>
  <c r="E34" i="96"/>
  <c r="E33" i="96"/>
  <c r="E6" i="96"/>
  <c r="E59" i="96"/>
  <c r="E46" i="96"/>
  <c r="E45" i="96"/>
  <c r="E44" i="96"/>
  <c r="E43" i="96"/>
  <c r="E42" i="96"/>
  <c r="E41" i="96"/>
  <c r="E40" i="96"/>
  <c r="E14" i="96"/>
  <c r="E13" i="96"/>
  <c r="E12" i="96"/>
  <c r="E58" i="96"/>
  <c r="E7" i="96"/>
  <c r="E11" i="96"/>
  <c r="E39" i="96"/>
  <c r="E24" i="96"/>
  <c r="E48" i="96"/>
  <c r="H59" i="94"/>
  <c r="E57" i="94"/>
  <c r="E56" i="94"/>
  <c r="E55" i="94"/>
  <c r="E54" i="94"/>
  <c r="E53" i="94"/>
  <c r="E50" i="94"/>
  <c r="E31" i="94"/>
  <c r="E30" i="94"/>
  <c r="E29" i="94"/>
  <c r="E28" i="94"/>
  <c r="E27" i="94"/>
  <c r="E26" i="94"/>
  <c r="E25" i="94"/>
  <c r="E9" i="94"/>
  <c r="E12" i="94"/>
  <c r="E58" i="94"/>
  <c r="E35" i="94"/>
  <c r="E8" i="94"/>
  <c r="E6" i="94"/>
  <c r="G59" i="94"/>
  <c r="E23" i="94"/>
  <c r="E22" i="94"/>
  <c r="E19" i="94"/>
  <c r="E18" i="94"/>
  <c r="E17" i="94"/>
  <c r="E16" i="94"/>
  <c r="E14" i="94"/>
  <c r="E13" i="94"/>
  <c r="E10" i="94"/>
  <c r="E7" i="94"/>
  <c r="E5" i="94"/>
  <c r="E59" i="94"/>
  <c r="E46" i="94"/>
  <c r="E45" i="94"/>
  <c r="E44" i="94"/>
  <c r="E43" i="94"/>
  <c r="E42" i="94"/>
  <c r="E41" i="94"/>
  <c r="E40" i="94"/>
  <c r="E38" i="94"/>
  <c r="E33" i="94"/>
  <c r="E39" i="94"/>
  <c r="E11" i="94"/>
  <c r="E15" i="94"/>
  <c r="E24" i="94"/>
  <c r="E48" i="94"/>
  <c r="E49" i="94"/>
  <c r="H59" i="93"/>
  <c r="E57" i="93"/>
  <c r="E56" i="93"/>
  <c r="E55" i="93"/>
  <c r="E54" i="93"/>
  <c r="E53" i="93"/>
  <c r="E52" i="93"/>
  <c r="E51" i="93"/>
  <c r="E50" i="93"/>
  <c r="E32" i="93"/>
  <c r="E31" i="93"/>
  <c r="E30" i="93"/>
  <c r="E29" i="93"/>
  <c r="E28" i="93"/>
  <c r="E27" i="93"/>
  <c r="E26" i="93"/>
  <c r="E25" i="93"/>
  <c r="E37" i="93"/>
  <c r="E34" i="93"/>
  <c r="G59" i="93"/>
  <c r="E23" i="93"/>
  <c r="E22" i="93"/>
  <c r="E20" i="93"/>
  <c r="E19" i="93"/>
  <c r="E18" i="93"/>
  <c r="E17" i="93"/>
  <c r="E16" i="93"/>
  <c r="E10" i="93"/>
  <c r="E8" i="93"/>
  <c r="E7" i="93"/>
  <c r="E6" i="93"/>
  <c r="E5" i="93"/>
  <c r="E13" i="93"/>
  <c r="E9" i="93"/>
  <c r="E38" i="93"/>
  <c r="E36" i="93"/>
  <c r="E59" i="93"/>
  <c r="E46" i="93"/>
  <c r="E45" i="93"/>
  <c r="E44" i="93"/>
  <c r="E43" i="93"/>
  <c r="E42" i="93"/>
  <c r="E41" i="93"/>
  <c r="E40" i="93"/>
  <c r="E14" i="93"/>
  <c r="E12" i="93"/>
  <c r="E58" i="93"/>
  <c r="E33" i="93"/>
  <c r="E39" i="93"/>
  <c r="E15" i="93"/>
  <c r="E11" i="93"/>
  <c r="E24" i="93"/>
  <c r="E48" i="93"/>
  <c r="F11" i="90" l="1"/>
  <c r="E11" i="90"/>
  <c r="C11" i="90"/>
  <c r="B11" i="90"/>
  <c r="E10" i="90"/>
  <c r="F9" i="90"/>
  <c r="E9" i="90"/>
  <c r="F8" i="90"/>
  <c r="E8" i="90"/>
  <c r="F7" i="90"/>
  <c r="E7" i="90"/>
  <c r="F6" i="90"/>
  <c r="E6" i="90"/>
  <c r="F5" i="90"/>
  <c r="E5" i="90"/>
  <c r="D31" i="89"/>
  <c r="E29" i="89" s="1"/>
  <c r="B31" i="89"/>
  <c r="C31" i="89" s="1"/>
  <c r="C30" i="89"/>
  <c r="C29" i="89"/>
  <c r="C28" i="89"/>
  <c r="C27" i="89"/>
  <c r="C26" i="89"/>
  <c r="F16" i="88"/>
  <c r="E16" i="88"/>
  <c r="C16" i="88"/>
  <c r="B16" i="88"/>
  <c r="F15" i="88"/>
  <c r="E15" i="88"/>
  <c r="F14" i="88"/>
  <c r="E14" i="88"/>
  <c r="F13" i="88"/>
  <c r="E13" i="88"/>
  <c r="C13" i="88"/>
  <c r="B13" i="88"/>
  <c r="F12" i="88"/>
  <c r="E12" i="88"/>
  <c r="F11" i="88"/>
  <c r="E11" i="88"/>
  <c r="F10" i="88"/>
  <c r="E10" i="88"/>
  <c r="C10" i="88"/>
  <c r="B10" i="88"/>
  <c r="F9" i="88"/>
  <c r="E9" i="88"/>
  <c r="F8" i="88"/>
  <c r="E8" i="88"/>
  <c r="F7" i="88"/>
  <c r="E7" i="88"/>
  <c r="C7" i="88"/>
  <c r="C17" i="88" s="1"/>
  <c r="B7" i="88"/>
  <c r="B17" i="88" s="1"/>
  <c r="F6" i="88"/>
  <c r="E6" i="88"/>
  <c r="F5" i="88"/>
  <c r="E5" i="88"/>
  <c r="C46" i="87"/>
  <c r="B46" i="87"/>
  <c r="F28" i="86"/>
  <c r="E28" i="86"/>
  <c r="F27" i="86"/>
  <c r="E27" i="86"/>
  <c r="F26" i="86"/>
  <c r="E26" i="86"/>
  <c r="H7" i="85"/>
  <c r="D7" i="85"/>
  <c r="G7" i="85" s="1"/>
  <c r="C7" i="85"/>
  <c r="B7" i="85"/>
  <c r="H6" i="85"/>
  <c r="G6" i="85"/>
  <c r="E6" i="85"/>
  <c r="C6" i="85"/>
  <c r="H5" i="85"/>
  <c r="G5" i="85"/>
  <c r="E5" i="85"/>
  <c r="C5" i="85"/>
  <c r="H9" i="84"/>
  <c r="D9" i="84"/>
  <c r="G9" i="84" s="1"/>
  <c r="C9" i="84"/>
  <c r="B9" i="84"/>
  <c r="H8" i="84"/>
  <c r="G8" i="84"/>
  <c r="E8" i="84"/>
  <c r="C8" i="84"/>
  <c r="H7" i="84"/>
  <c r="G7" i="84"/>
  <c r="E7" i="84"/>
  <c r="C7" i="84"/>
  <c r="H6" i="84"/>
  <c r="G6" i="84"/>
  <c r="E6" i="84"/>
  <c r="C6" i="84"/>
  <c r="H5" i="84"/>
  <c r="G5" i="84"/>
  <c r="E5" i="84"/>
  <c r="C5" i="84"/>
  <c r="E26" i="89" l="1"/>
  <c r="E28" i="89"/>
  <c r="E30" i="89"/>
  <c r="E31" i="89"/>
  <c r="E27" i="89"/>
  <c r="F17" i="88"/>
  <c r="E17" i="88"/>
  <c r="E7" i="85"/>
  <c r="E9" i="84"/>
  <c r="B17" i="77" l="1"/>
  <c r="F15" i="66" l="1"/>
  <c r="C15" i="66" s="1"/>
  <c r="E15" i="66" l="1"/>
  <c r="G15" i="66"/>
  <c r="E5" i="1"/>
  <c r="B41" i="77" l="1"/>
  <c r="F39" i="77"/>
  <c r="E39" i="77"/>
  <c r="B35" i="37" l="1"/>
  <c r="C34" i="37" l="1"/>
  <c r="C33" i="37"/>
  <c r="B15" i="26"/>
  <c r="D41" i="57" l="1"/>
  <c r="C7" i="77"/>
  <c r="C15" i="77" s="1"/>
  <c r="C23" i="77" l="1"/>
  <c r="C32" i="77" l="1"/>
  <c r="A78" i="82" l="1"/>
  <c r="A79" i="82"/>
  <c r="A77" i="82" l="1"/>
  <c r="A76" i="82"/>
  <c r="A75" i="82"/>
  <c r="A74" i="82"/>
  <c r="A73" i="82"/>
  <c r="A72" i="82"/>
  <c r="A71" i="82"/>
  <c r="A70" i="82"/>
  <c r="A69" i="82"/>
  <c r="A68" i="82"/>
  <c r="A67" i="82"/>
  <c r="A66" i="82"/>
  <c r="A65" i="82"/>
  <c r="A64" i="82"/>
  <c r="A63" i="82"/>
  <c r="A62" i="82"/>
  <c r="A61" i="82"/>
  <c r="A60" i="82"/>
  <c r="A59" i="82"/>
  <c r="A58" i="82"/>
  <c r="A57" i="82"/>
  <c r="A56" i="82"/>
  <c r="A55" i="82"/>
  <c r="A54" i="82"/>
  <c r="A53" i="82"/>
  <c r="A52" i="82"/>
  <c r="A51" i="82"/>
  <c r="A50" i="82"/>
  <c r="A49" i="82"/>
  <c r="A48" i="82"/>
  <c r="A47" i="82"/>
  <c r="A46" i="82"/>
  <c r="A45" i="82"/>
  <c r="A44" i="82"/>
  <c r="A43" i="82"/>
  <c r="A42" i="82"/>
  <c r="A41" i="82"/>
  <c r="A40" i="82"/>
  <c r="A39" i="82"/>
  <c r="A38" i="82"/>
  <c r="A37" i="82"/>
  <c r="A36" i="82"/>
  <c r="A35" i="82"/>
  <c r="A34" i="82"/>
  <c r="A33" i="82"/>
  <c r="A32" i="82"/>
  <c r="A31" i="82"/>
  <c r="A30" i="82"/>
  <c r="A29" i="82"/>
  <c r="A28" i="82"/>
  <c r="A27" i="82"/>
  <c r="A26" i="82"/>
  <c r="A25" i="82"/>
  <c r="A24" i="82"/>
  <c r="A23" i="82"/>
  <c r="A22" i="82"/>
  <c r="A21" i="82"/>
  <c r="A20" i="82"/>
  <c r="A19" i="82"/>
  <c r="A18" i="82"/>
  <c r="A17" i="82"/>
  <c r="A16" i="82"/>
  <c r="A15" i="82"/>
  <c r="A14" i="82"/>
  <c r="A13" i="82"/>
  <c r="A12" i="82"/>
  <c r="A11" i="82"/>
  <c r="A10" i="82"/>
  <c r="A9" i="82"/>
  <c r="A8" i="82"/>
  <c r="A7" i="82"/>
  <c r="A6" i="82"/>
  <c r="A5" i="82"/>
  <c r="A4" i="82"/>
  <c r="A3" i="82"/>
  <c r="A2" i="82"/>
  <c r="F14" i="66"/>
  <c r="E14" i="66"/>
  <c r="C14" i="66" l="1"/>
  <c r="C13" i="48"/>
  <c r="B13" i="48"/>
  <c r="B34" i="101"/>
  <c r="D34" i="101"/>
  <c r="C34" i="101"/>
  <c r="E34" i="101" l="1"/>
  <c r="F6" i="76" l="1"/>
  <c r="F5" i="76"/>
  <c r="E6" i="76"/>
  <c r="E5" i="76"/>
  <c r="F4" i="76"/>
  <c r="E4" i="76"/>
  <c r="B21" i="75" l="1"/>
  <c r="D19" i="48" l="1"/>
  <c r="E13" i="48" l="1"/>
  <c r="D13" i="48"/>
  <c r="E8" i="48"/>
  <c r="D8" i="48"/>
  <c r="C8" i="48"/>
  <c r="B8" i="48"/>
  <c r="G27" i="100" l="1"/>
  <c r="D27" i="100"/>
  <c r="J26" i="100"/>
  <c r="K26" i="100" s="1"/>
  <c r="I26" i="100"/>
  <c r="J25" i="100"/>
  <c r="K25" i="100" s="1"/>
  <c r="I25" i="100"/>
  <c r="J24" i="100"/>
  <c r="K24" i="100" s="1"/>
  <c r="I24" i="100"/>
  <c r="J23" i="100"/>
  <c r="K23" i="100" s="1"/>
  <c r="I23" i="100"/>
  <c r="G23" i="100"/>
  <c r="J22" i="100"/>
  <c r="K22" i="100" s="1"/>
  <c r="I22" i="100"/>
  <c r="J21" i="100"/>
  <c r="K21" i="100" s="1"/>
  <c r="I21" i="100"/>
  <c r="J20" i="100"/>
  <c r="K20" i="100" s="1"/>
  <c r="I20" i="100"/>
  <c r="J19" i="100"/>
  <c r="K19" i="100" s="1"/>
  <c r="I19" i="100"/>
  <c r="G19" i="100"/>
  <c r="J18" i="100"/>
  <c r="K18" i="100" s="1"/>
  <c r="I18" i="100"/>
  <c r="G18" i="100"/>
  <c r="D18" i="100"/>
  <c r="J17" i="100"/>
  <c r="K17" i="100" s="1"/>
  <c r="I17" i="100"/>
  <c r="G17" i="100"/>
  <c r="D17" i="100"/>
  <c r="J16" i="100"/>
  <c r="K16" i="100" s="1"/>
  <c r="I16" i="100"/>
  <c r="G16" i="100"/>
  <c r="J15" i="100"/>
  <c r="K15" i="100" s="1"/>
  <c r="I15" i="100"/>
  <c r="G15" i="100"/>
  <c r="J14" i="100"/>
  <c r="I14" i="100"/>
  <c r="G14" i="100"/>
  <c r="J13" i="100"/>
  <c r="K13" i="100" s="1"/>
  <c r="I13" i="100"/>
  <c r="J12" i="100"/>
  <c r="K12" i="100" s="1"/>
  <c r="I12" i="100"/>
  <c r="D12" i="100"/>
  <c r="J11" i="100"/>
  <c r="K11" i="100" s="1"/>
  <c r="I11" i="100"/>
  <c r="J10" i="100"/>
  <c r="K10" i="100" s="1"/>
  <c r="I10" i="100"/>
  <c r="J9" i="100"/>
  <c r="K9" i="100" s="1"/>
  <c r="I9" i="100"/>
  <c r="J8" i="100"/>
  <c r="K8" i="100" s="1"/>
  <c r="I8" i="100"/>
  <c r="D8" i="100"/>
  <c r="J7" i="100"/>
  <c r="I7" i="100"/>
  <c r="J6" i="100"/>
  <c r="K6" i="100" s="1"/>
  <c r="I6" i="100"/>
  <c r="J5" i="100"/>
  <c r="K5" i="100" s="1"/>
  <c r="I5" i="100"/>
  <c r="F19" i="99"/>
  <c r="G19" i="99" s="1"/>
  <c r="E19" i="99"/>
  <c r="C19" i="99"/>
  <c r="B19" i="99"/>
  <c r="J18" i="99"/>
  <c r="K18" i="99" s="1"/>
  <c r="I18" i="99"/>
  <c r="J17" i="99"/>
  <c r="K17" i="99" s="1"/>
  <c r="I17" i="99"/>
  <c r="D17" i="99"/>
  <c r="J16" i="99"/>
  <c r="K16" i="99" s="1"/>
  <c r="I16" i="99"/>
  <c r="D16" i="99"/>
  <c r="J15" i="99"/>
  <c r="K15" i="99" s="1"/>
  <c r="I15" i="99"/>
  <c r="D15" i="99"/>
  <c r="J14" i="99"/>
  <c r="K14" i="99" s="1"/>
  <c r="I14" i="99"/>
  <c r="D14" i="99"/>
  <c r="J13" i="99"/>
  <c r="K13" i="99" s="1"/>
  <c r="I13" i="99"/>
  <c r="D13" i="99"/>
  <c r="J12" i="99"/>
  <c r="K12" i="99" s="1"/>
  <c r="I12" i="99"/>
  <c r="D12" i="99"/>
  <c r="J11" i="99"/>
  <c r="K11" i="99" s="1"/>
  <c r="I11" i="99"/>
  <c r="D11" i="99"/>
  <c r="J10" i="99"/>
  <c r="K10" i="99" s="1"/>
  <c r="I10" i="99"/>
  <c r="D10" i="99"/>
  <c r="J9" i="99"/>
  <c r="K9" i="99" s="1"/>
  <c r="I9" i="99"/>
  <c r="D9" i="99"/>
  <c r="J8" i="99"/>
  <c r="K8" i="99" s="1"/>
  <c r="I8" i="99"/>
  <c r="D8" i="99"/>
  <c r="J7" i="99"/>
  <c r="K7" i="99" s="1"/>
  <c r="I7" i="99"/>
  <c r="D7" i="99"/>
  <c r="J6" i="99"/>
  <c r="K6" i="99" s="1"/>
  <c r="I6" i="99"/>
  <c r="D6" i="99"/>
  <c r="J5" i="99"/>
  <c r="K5" i="99" s="1"/>
  <c r="I5" i="99"/>
  <c r="D5" i="99"/>
  <c r="C16" i="77"/>
  <c r="C24" i="77" l="1"/>
  <c r="C31" i="77" s="1"/>
  <c r="F40" i="77"/>
  <c r="E40" i="77"/>
  <c r="C41" i="77"/>
  <c r="G14" i="99"/>
  <c r="G15" i="99"/>
  <c r="G16" i="99"/>
  <c r="G17" i="99"/>
  <c r="D9" i="100"/>
  <c r="D16" i="100"/>
  <c r="D21" i="100"/>
  <c r="D19" i="100"/>
  <c r="G5" i="99"/>
  <c r="D7" i="100"/>
  <c r="D11" i="100"/>
  <c r="D20" i="100"/>
  <c r="D26" i="100"/>
  <c r="G6" i="99"/>
  <c r="G7" i="99"/>
  <c r="G8" i="99"/>
  <c r="G9" i="99"/>
  <c r="G10" i="99"/>
  <c r="G11" i="99"/>
  <c r="G12" i="99"/>
  <c r="G13" i="99"/>
  <c r="G18" i="99"/>
  <c r="J19" i="99"/>
  <c r="K19" i="99" s="1"/>
  <c r="D10" i="100"/>
  <c r="D22" i="100"/>
  <c r="G6" i="100"/>
  <c r="G7" i="100"/>
  <c r="G8" i="100"/>
  <c r="G13" i="100"/>
  <c r="G25" i="100"/>
  <c r="G26" i="100"/>
  <c r="G20" i="100"/>
  <c r="G21" i="100"/>
  <c r="G22" i="100"/>
  <c r="G5" i="100"/>
  <c r="G9" i="100"/>
  <c r="G10" i="100"/>
  <c r="G11" i="100"/>
  <c r="G12" i="100"/>
  <c r="G24" i="100"/>
  <c r="J27" i="100"/>
  <c r="K27" i="100" s="1"/>
  <c r="D5" i="100"/>
  <c r="D6" i="100"/>
  <c r="D13" i="100"/>
  <c r="D14" i="100"/>
  <c r="D15" i="100"/>
  <c r="D23" i="100"/>
  <c r="D24" i="100"/>
  <c r="D25" i="100"/>
  <c r="I27" i="100"/>
  <c r="D19" i="99"/>
  <c r="D18" i="99"/>
  <c r="I19" i="99"/>
  <c r="C8" i="77"/>
  <c r="F41" i="77" l="1"/>
  <c r="E41" i="77"/>
  <c r="B17" i="34" l="1"/>
  <c r="C27" i="37" l="1"/>
  <c r="C31" i="37"/>
  <c r="C29" i="37"/>
  <c r="C35" i="37"/>
  <c r="H15" i="23"/>
  <c r="H14" i="23"/>
  <c r="H13" i="23"/>
  <c r="H12" i="23"/>
  <c r="H11" i="23"/>
  <c r="H10" i="23"/>
  <c r="H9" i="23"/>
  <c r="H8" i="23"/>
  <c r="H7" i="23"/>
  <c r="H6" i="23"/>
  <c r="H5" i="23"/>
  <c r="H4" i="23"/>
  <c r="E16" i="23"/>
  <c r="F13" i="23" s="1"/>
  <c r="B16" i="23"/>
  <c r="C15" i="23" s="1"/>
  <c r="C28" i="37" l="1"/>
  <c r="C30" i="37"/>
  <c r="C26" i="37"/>
  <c r="H16" i="23"/>
  <c r="I16" i="23" s="1"/>
  <c r="C4" i="23"/>
  <c r="C8" i="23"/>
  <c r="C12" i="23"/>
  <c r="C16" i="23"/>
  <c r="F6" i="23"/>
  <c r="F10" i="23"/>
  <c r="F14" i="23"/>
  <c r="F7" i="23"/>
  <c r="F11" i="23"/>
  <c r="C5" i="23"/>
  <c r="C9" i="23"/>
  <c r="C13" i="23"/>
  <c r="F15" i="23"/>
  <c r="C6" i="23"/>
  <c r="C10" i="23"/>
  <c r="C14" i="23"/>
  <c r="F4" i="23"/>
  <c r="F8" i="23"/>
  <c r="F12" i="23"/>
  <c r="F16" i="23"/>
  <c r="C7" i="23"/>
  <c r="C11" i="23"/>
  <c r="F5" i="23"/>
  <c r="F9" i="23"/>
  <c r="C32" i="37"/>
  <c r="F13" i="66"/>
  <c r="G14" i="66" s="1"/>
  <c r="I8" i="23" l="1"/>
  <c r="I4" i="23"/>
  <c r="I14" i="23"/>
  <c r="I12" i="23"/>
  <c r="I15" i="23"/>
  <c r="I5" i="23"/>
  <c r="I10" i="23"/>
  <c r="I13" i="23"/>
  <c r="I11" i="23"/>
  <c r="I6" i="23"/>
  <c r="I9" i="23"/>
  <c r="I7" i="23"/>
  <c r="E14" i="39"/>
  <c r="D14" i="39"/>
  <c r="E10" i="39"/>
  <c r="D10" i="39"/>
  <c r="E8" i="38"/>
  <c r="E10" i="38" s="1"/>
  <c r="D8" i="38"/>
  <c r="D10" i="38" s="1"/>
  <c r="E17" i="39" l="1"/>
  <c r="D17" i="39"/>
  <c r="B33" i="77" l="1"/>
  <c r="B25" i="77"/>
  <c r="B9" i="77"/>
  <c r="B5" i="59"/>
  <c r="D40" i="57"/>
  <c r="B19" i="48"/>
  <c r="C8" i="47"/>
  <c r="B8" i="47"/>
  <c r="C14" i="39"/>
  <c r="B14" i="39"/>
  <c r="C10" i="39"/>
  <c r="B10" i="39"/>
  <c r="C8" i="38"/>
  <c r="C10" i="38" s="1"/>
  <c r="B8" i="38"/>
  <c r="B10" i="38" s="1"/>
  <c r="C17" i="39" l="1"/>
  <c r="B17" i="39"/>
  <c r="C13" i="66"/>
  <c r="E13" i="66"/>
  <c r="D33" i="57" l="1"/>
  <c r="D34" i="57"/>
  <c r="D35" i="57"/>
  <c r="D36" i="57"/>
  <c r="D37" i="57"/>
  <c r="D38" i="57"/>
  <c r="D39" i="57"/>
  <c r="D32" i="57"/>
  <c r="F10" i="53"/>
  <c r="E10" i="53"/>
  <c r="C33" i="77" l="1"/>
  <c r="E33" i="77" s="1"/>
  <c r="F32" i="77"/>
  <c r="E32" i="77"/>
  <c r="F31" i="77"/>
  <c r="E31" i="77"/>
  <c r="C25" i="77"/>
  <c r="F24" i="77"/>
  <c r="E24" i="77"/>
  <c r="F23" i="77"/>
  <c r="E23" i="77"/>
  <c r="C17" i="77"/>
  <c r="F16" i="77"/>
  <c r="E16" i="77"/>
  <c r="F15" i="77"/>
  <c r="E15" i="77"/>
  <c r="C9" i="77"/>
  <c r="F8" i="77"/>
  <c r="E8" i="77"/>
  <c r="F7" i="77"/>
  <c r="E7" i="77"/>
  <c r="F5" i="69"/>
  <c r="E5" i="69"/>
  <c r="F5" i="68"/>
  <c r="E5" i="68"/>
  <c r="F12" i="66"/>
  <c r="E12" i="66" s="1"/>
  <c r="F11" i="66"/>
  <c r="C11" i="66" s="1"/>
  <c r="F10" i="66"/>
  <c r="C10" i="66" s="1"/>
  <c r="F9" i="66"/>
  <c r="C9" i="66" s="1"/>
  <c r="F8" i="66"/>
  <c r="C8" i="66" s="1"/>
  <c r="E8" i="66"/>
  <c r="F7" i="66"/>
  <c r="C7" i="66" s="1"/>
  <c r="F6" i="66"/>
  <c r="C6" i="66" s="1"/>
  <c r="E6" i="66"/>
  <c r="F5" i="66"/>
  <c r="C5" i="66" s="1"/>
  <c r="F5" i="58"/>
  <c r="F4" i="58"/>
  <c r="F10" i="59"/>
  <c r="E10" i="59"/>
  <c r="F9" i="59"/>
  <c r="E9" i="59"/>
  <c r="F8" i="59"/>
  <c r="E8" i="59"/>
  <c r="F7" i="59"/>
  <c r="E7" i="59"/>
  <c r="F6" i="59"/>
  <c r="E6" i="59"/>
  <c r="F5" i="59"/>
  <c r="E5" i="58"/>
  <c r="E4" i="58"/>
  <c r="E10" i="66" l="1"/>
  <c r="E7" i="66"/>
  <c r="E9" i="66"/>
  <c r="E11" i="66"/>
  <c r="C12" i="66"/>
  <c r="G13" i="66"/>
  <c r="F9" i="77"/>
  <c r="F33" i="77"/>
  <c r="F25" i="77"/>
  <c r="F17" i="77"/>
  <c r="E9" i="77"/>
  <c r="E25" i="77"/>
  <c r="E17" i="77"/>
  <c r="G6" i="66"/>
  <c r="G7" i="66"/>
  <c r="G8" i="66"/>
  <c r="G9" i="66"/>
  <c r="G10" i="66"/>
  <c r="G11" i="66"/>
  <c r="G12" i="66"/>
  <c r="E5" i="59"/>
  <c r="F7" i="53"/>
  <c r="E7" i="53"/>
  <c r="F6" i="53"/>
  <c r="E6" i="53"/>
  <c r="F5" i="53"/>
  <c r="E5" i="53"/>
  <c r="H19" i="48"/>
  <c r="H18" i="48"/>
  <c r="G18" i="48"/>
  <c r="H17" i="48"/>
  <c r="G17" i="48"/>
  <c r="H16" i="48"/>
  <c r="G16" i="48"/>
  <c r="H15" i="48"/>
  <c r="G15" i="48"/>
  <c r="J13" i="48"/>
  <c r="I13" i="48"/>
  <c r="H13" i="48"/>
  <c r="G13" i="48"/>
  <c r="J11" i="48"/>
  <c r="I11" i="48"/>
  <c r="H11" i="48"/>
  <c r="G11" i="48"/>
  <c r="J9" i="48"/>
  <c r="I9" i="48"/>
  <c r="J8" i="48"/>
  <c r="I8" i="48"/>
  <c r="H8" i="48"/>
  <c r="G8" i="48"/>
  <c r="J7" i="48"/>
  <c r="I7" i="48"/>
  <c r="H7" i="48"/>
  <c r="G7" i="48"/>
  <c r="J6" i="48"/>
  <c r="I6" i="48"/>
  <c r="H6" i="48"/>
  <c r="G6" i="48"/>
  <c r="E8" i="47"/>
  <c r="D8" i="47"/>
  <c r="G8" i="47" s="1"/>
  <c r="J7" i="47"/>
  <c r="I7" i="47"/>
  <c r="H7" i="47"/>
  <c r="G7" i="47"/>
  <c r="J6" i="47"/>
  <c r="I6" i="47"/>
  <c r="H6" i="47"/>
  <c r="G6" i="47"/>
  <c r="J16" i="39"/>
  <c r="I16" i="39"/>
  <c r="H16" i="39"/>
  <c r="G16" i="39"/>
  <c r="J14" i="39"/>
  <c r="H14" i="39"/>
  <c r="J13" i="39"/>
  <c r="I13" i="39"/>
  <c r="H13" i="39"/>
  <c r="G13" i="39"/>
  <c r="J12" i="39"/>
  <c r="I12" i="39"/>
  <c r="H12" i="39"/>
  <c r="G12" i="39"/>
  <c r="I10" i="39"/>
  <c r="H10" i="39"/>
  <c r="J9" i="39"/>
  <c r="I9" i="39"/>
  <c r="H9" i="39"/>
  <c r="G9" i="39"/>
  <c r="J8" i="39"/>
  <c r="I8" i="39"/>
  <c r="H8" i="39"/>
  <c r="G8" i="39"/>
  <c r="J7" i="39"/>
  <c r="I7" i="39"/>
  <c r="H7" i="39"/>
  <c r="G7" i="39"/>
  <c r="J9" i="38"/>
  <c r="I9" i="38"/>
  <c r="H9" i="38"/>
  <c r="G9" i="38"/>
  <c r="H8" i="38"/>
  <c r="J7" i="38"/>
  <c r="I7" i="38"/>
  <c r="H7" i="38"/>
  <c r="G7" i="38"/>
  <c r="J6" i="38"/>
  <c r="I6" i="38"/>
  <c r="H6" i="38"/>
  <c r="G6" i="38"/>
  <c r="H8" i="47" l="1"/>
  <c r="I8" i="47"/>
  <c r="I14" i="39"/>
  <c r="I17" i="39"/>
  <c r="I8" i="38"/>
  <c r="G19" i="48"/>
  <c r="J8" i="47"/>
  <c r="J17" i="39"/>
  <c r="G10" i="39"/>
  <c r="G14" i="39"/>
  <c r="J10" i="39"/>
  <c r="J10" i="38"/>
  <c r="I10" i="38"/>
  <c r="G8" i="38"/>
  <c r="J8" i="38"/>
  <c r="F6" i="1"/>
  <c r="E6" i="1"/>
  <c r="F5" i="1"/>
  <c r="H17" i="39" l="1"/>
  <c r="G17" i="39"/>
  <c r="H10" i="38"/>
  <c r="G10" i="38"/>
</calcChain>
</file>

<file path=xl/sharedStrings.xml><?xml version="1.0" encoding="utf-8"?>
<sst xmlns="http://schemas.openxmlformats.org/spreadsheetml/2006/main" count="1143" uniqueCount="676">
  <si>
    <r>
      <t xml:space="preserve">Importe
</t>
    </r>
    <r>
      <rPr>
        <sz val="8"/>
        <rFont val="Arial"/>
        <family val="2"/>
      </rPr>
      <t>Miles de euros</t>
    </r>
  </si>
  <si>
    <t>Tasa de
variación</t>
  </si>
  <si>
    <t xml:space="preserve">Recaudación tributaria líquida </t>
  </si>
  <si>
    <t>Recaudación obtenida de las actuaciones de control tributario</t>
  </si>
  <si>
    <t xml:space="preserve">Cuadro nº 1. Recaudación tributaria líquida y Resultados de actividad control tributario
</t>
  </si>
  <si>
    <t>IMPUESTOS CONVENIDOS</t>
  </si>
  <si>
    <t>Gestiona y  recauda</t>
  </si>
  <si>
    <t>Capacidad normativa Navarra propia diferente a la Estatal</t>
  </si>
  <si>
    <t>Impuesto sobre la Renta de las Personas Físicas</t>
  </si>
  <si>
    <r>
      <t>Ö</t>
    </r>
    <r>
      <rPr>
        <b/>
        <sz val="11"/>
        <rFont val="Calibri"/>
        <family val="2"/>
      </rPr>
      <t xml:space="preserve"> </t>
    </r>
    <r>
      <rPr>
        <b/>
        <sz val="8"/>
        <rFont val="Calibri"/>
        <family val="2"/>
      </rPr>
      <t>(1)</t>
    </r>
  </si>
  <si>
    <t>Ö</t>
  </si>
  <si>
    <t>Impuesto sobre el Patrimonio</t>
  </si>
  <si>
    <t>Impuesto sobre Sociedades</t>
  </si>
  <si>
    <t>Impuesto sobre la Renta de no Residentes</t>
  </si>
  <si>
    <t>Impuesto sobre Sucesiones y Donaciones</t>
  </si>
  <si>
    <t>Impuesto sobre el Valor de la Producción de la Energía Eléctrica</t>
  </si>
  <si>
    <t>Impuesto sobre la producción de combustible nuclear gastado y residuos radiactivos</t>
  </si>
  <si>
    <t>Impuesto sobre el almacenamiento de combustible nuclear gastado y residuos radiactivos</t>
  </si>
  <si>
    <t>Impuesto sobre los depósitos en las entidades de crédito</t>
  </si>
  <si>
    <t>Impuesto sobre el Valor Añadido</t>
  </si>
  <si>
    <r>
      <t>Ö</t>
    </r>
    <r>
      <rPr>
        <b/>
        <sz val="11"/>
        <rFont val="Calibri"/>
        <family val="2"/>
      </rPr>
      <t xml:space="preserve"> </t>
    </r>
    <r>
      <rPr>
        <b/>
        <sz val="8"/>
        <rFont val="Calibri"/>
        <family val="2"/>
      </rPr>
      <t>(2)</t>
    </r>
  </si>
  <si>
    <t>Impuesto sobre la cerveza</t>
  </si>
  <si>
    <t>Impuesto sobre el vino y bebidas fermentadas</t>
  </si>
  <si>
    <t>Impuesto sobre productos intermedios</t>
  </si>
  <si>
    <t>Impuesto sobre el alcohol y bebidas derivadas</t>
  </si>
  <si>
    <t>Impuesto sobre hidrocarburos</t>
  </si>
  <si>
    <t>Impuesto sobre las labores del tabaco</t>
  </si>
  <si>
    <t>Impuesto especial sobre determinados medios de transporte</t>
  </si>
  <si>
    <t>Impuesto especial sobre el carbón</t>
  </si>
  <si>
    <t>Impuesto especial sobre la electricidad</t>
  </si>
  <si>
    <t>Impuesto sobre gases de efecto invernadero</t>
  </si>
  <si>
    <t>Impuesto sobre transmisiones patrimoniales y actos jurídicos documentados</t>
  </si>
  <si>
    <t>Tributos sobre el juego</t>
  </si>
  <si>
    <t>Tasas</t>
  </si>
  <si>
    <t>(1) Excepto Retenciones a funcionarios y empleados del Estado en régimen de contratación laboral o administrativa, Retenciones por rendimientos de actividades empresariales y profesionales satisfechos por la Administración del Estado y Retenciones de capital mobiliario en activos emitidos por el Estado y Comunidades Autónomas de Régimen Común</t>
  </si>
  <si>
    <t>(2) Excepto gravámenes a la importación</t>
  </si>
  <si>
    <t>Cuadro nº 2. Sistema tributario de Navarra. Impuestos convenidos</t>
  </si>
  <si>
    <t>Porcentaje
s/Total</t>
  </si>
  <si>
    <t>Tasa de
Variación</t>
  </si>
  <si>
    <t>Gastos de personal</t>
  </si>
  <si>
    <t>Gastos corrientes en bienes y servicios</t>
  </si>
  <si>
    <t>Gastos financieros</t>
  </si>
  <si>
    <t>Inversiones reales</t>
  </si>
  <si>
    <t>TOTAL</t>
  </si>
  <si>
    <t>Número</t>
  </si>
  <si>
    <t>Porcentaje</t>
  </si>
  <si>
    <t>Femenino</t>
  </si>
  <si>
    <t>Masculino</t>
  </si>
  <si>
    <t>Valor Absoluto</t>
  </si>
  <si>
    <t>SERVICIO</t>
  </si>
  <si>
    <t>Dirección</t>
  </si>
  <si>
    <t>Ocupando plaza como titular</t>
  </si>
  <si>
    <t>Jefaturas</t>
  </si>
  <si>
    <t>Contratados</t>
  </si>
  <si>
    <t>Formación</t>
  </si>
  <si>
    <t>Otros</t>
  </si>
  <si>
    <t>Sede Central</t>
  </si>
  <si>
    <t>Oficinas territoriales de Pamplona</t>
  </si>
  <si>
    <t>Oficina territorial de Estella</t>
  </si>
  <si>
    <t>Oficina territorial de Tafalla</t>
  </si>
  <si>
    <t>Oficina territorial de Tudela</t>
  </si>
  <si>
    <t>Recaudación íntegra</t>
  </si>
  <si>
    <t>Devoluciones</t>
  </si>
  <si>
    <t>Recaudación líquida</t>
  </si>
  <si>
    <t>Cuadro nº 10. Recaudación tributaria. Componentes</t>
  </si>
  <si>
    <t>Tasa Variación Anual</t>
  </si>
  <si>
    <t>% sobre Total</t>
  </si>
  <si>
    <t>Retenciones trabajo</t>
  </si>
  <si>
    <t>Retenciones capital</t>
  </si>
  <si>
    <t>Fraccionamientos</t>
  </si>
  <si>
    <t>Cuota diferencial</t>
  </si>
  <si>
    <t>Total IRPF</t>
  </si>
  <si>
    <t>Pago a cuenta</t>
  </si>
  <si>
    <t>Total Impuesto sociedades</t>
  </si>
  <si>
    <t>Impto. s/ renta no residentes</t>
  </si>
  <si>
    <t>Impto. sucesiones y donaciones</t>
  </si>
  <si>
    <t>Impuesto sobre el patrimonio</t>
  </si>
  <si>
    <t>Impto s/ depósitos en Entidades Crédito</t>
  </si>
  <si>
    <t>Gravamen sobre premios y loterías</t>
  </si>
  <si>
    <t>Gravamen revalorización. Activos Sociedades</t>
  </si>
  <si>
    <t>Impto. grandes superficies</t>
  </si>
  <si>
    <t>Impuesto sobre valor producción energía eléctrica</t>
  </si>
  <si>
    <t>TOTAL IMPUESTOS DIRECTOS</t>
  </si>
  <si>
    <t>IVA Recaudación directa</t>
  </si>
  <si>
    <t>Impto. Esp. s/ alcoholes</t>
  </si>
  <si>
    <t>Impto. Esp. s/ cerveza</t>
  </si>
  <si>
    <t>Impto. Esp. productos intermedios</t>
  </si>
  <si>
    <t>Impto. Esp. s/ medios de transporte</t>
  </si>
  <si>
    <t>Impto. Esp. s/ hidrocarburos</t>
  </si>
  <si>
    <t>Impto. Esp. s/ electricidad</t>
  </si>
  <si>
    <t>Impto. Esp. s/ labores de tabaco</t>
  </si>
  <si>
    <t>Total IIEE Recaudación directa</t>
  </si>
  <si>
    <t>Ajuste fiscal IVA</t>
  </si>
  <si>
    <t>Ajuste fiscal Alcoholes y productos intermedios</t>
  </si>
  <si>
    <t>Ajuste fiscal Cerveza</t>
  </si>
  <si>
    <t>Ajuste fiscal Hidrocarburos</t>
  </si>
  <si>
    <t>Ajuste fiscal labores Tabaco</t>
  </si>
  <si>
    <t>Total Ajustes fiscales</t>
  </si>
  <si>
    <t>Impto. transmisiones patrimoniales</t>
  </si>
  <si>
    <t>Impto. actos jurídicos documentados</t>
  </si>
  <si>
    <t>Impto. s/ prima de seguros</t>
  </si>
  <si>
    <t>Impto. s/ ventas minoristas hidrocarburos</t>
  </si>
  <si>
    <t>Impto. s/ actividades del juego</t>
  </si>
  <si>
    <t>Impto. s/ gases fluorados</t>
  </si>
  <si>
    <t>Imptos. extinguidos</t>
  </si>
  <si>
    <t>TOTAL IMPUESTOS INDIRECTOS</t>
  </si>
  <si>
    <t>TOTAL IMPUESTOS</t>
  </si>
  <si>
    <t>Tasas sobre juego</t>
  </si>
  <si>
    <t>Canon superficie minas</t>
  </si>
  <si>
    <t>Canon Telefónica</t>
  </si>
  <si>
    <t>Venta Cartones de Juego</t>
  </si>
  <si>
    <t>Sanciones Fiscales</t>
  </si>
  <si>
    <t>Intereses de demora</t>
  </si>
  <si>
    <t>Recargo de apremio</t>
  </si>
  <si>
    <t>Otros ingresos</t>
  </si>
  <si>
    <t>TOTAL TASAS Y OTROS</t>
  </si>
  <si>
    <t>TOTAL TRIBUTOS Y OTROS</t>
  </si>
  <si>
    <t>Cuadro nº 12. Recaudación tributaria íntegra. Detalle por figuras tributarias</t>
  </si>
  <si>
    <t>Cuadro nº 13. Recaudación tributaria devoluciones. Detalle por figuras tributarias</t>
  </si>
  <si>
    <t>Total Impuesto Sociedades</t>
  </si>
  <si>
    <t>Cuadro nº 15. Recaudación tributaria líquida. Detalle por figuras tributarias</t>
  </si>
  <si>
    <t>IRPF</t>
  </si>
  <si>
    <t>Impuesto sociedades</t>
  </si>
  <si>
    <t>Resto impuestos directos</t>
  </si>
  <si>
    <t>IVA</t>
  </si>
  <si>
    <t>Impuestos Especiales</t>
  </si>
  <si>
    <t>TP y AJD</t>
  </si>
  <si>
    <t>Resto impuestos indirectos</t>
  </si>
  <si>
    <t>Cuadro nº 14. Recaudación tributaria líquida. Resumen por figuras tributarias</t>
  </si>
  <si>
    <t>Recaudación gestión directa</t>
  </si>
  <si>
    <t>Ajustes fiscales</t>
  </si>
  <si>
    <t>Recaudación total</t>
  </si>
  <si>
    <t>Impacto negativo</t>
  </si>
  <si>
    <t>Impacto positivo</t>
  </si>
  <si>
    <t>Cuadro nº 17. Recaudación tributaria. Ajustes por impactos cambios normativos</t>
  </si>
  <si>
    <t>TRAMOS DE DEUDA</t>
  </si>
  <si>
    <t>TOTALES</t>
  </si>
  <si>
    <t>A-SOCIEDADES ANONIMAS</t>
  </si>
  <si>
    <t>B-SOCIEDADES LIMITADAS</t>
  </si>
  <si>
    <t>C-SOCIEDADES COLECTIVAS</t>
  </si>
  <si>
    <t>E-COMUNIDADES DE BIENES</t>
  </si>
  <si>
    <t>F-SOCIEDADES COOPERATIVAS</t>
  </si>
  <si>
    <t>G-ASOCIACIONES Y OTROS</t>
  </si>
  <si>
    <t>H-COPROPIETARIOS</t>
  </si>
  <si>
    <t>J-DESCONOCIDO</t>
  </si>
  <si>
    <t>K-MENORES</t>
  </si>
  <si>
    <t>L-DESCONOCIDO</t>
  </si>
  <si>
    <t>M-DESCONOCIDO</t>
  </si>
  <si>
    <t>N-DESCONOCIDO</t>
  </si>
  <si>
    <t>P-CORPORACIONES LOCALES</t>
  </si>
  <si>
    <t>Q. ORG. AUT. CONG. RELIGIOSAS</t>
  </si>
  <si>
    <t>R-DESCONOCIDO</t>
  </si>
  <si>
    <t>U-DESCONOCIDO</t>
  </si>
  <si>
    <t>V-DESCONOCIDO</t>
  </si>
  <si>
    <t>W-DESCONOCIDO</t>
  </si>
  <si>
    <t>X-DESCONOCIDO</t>
  </si>
  <si>
    <t>Y-DESCONOCIDO</t>
  </si>
  <si>
    <t>RESTO</t>
  </si>
  <si>
    <r>
      <t xml:space="preserve">Deudores
</t>
    </r>
    <r>
      <rPr>
        <sz val="8"/>
        <rFont val="Arial"/>
        <family val="2"/>
      </rPr>
      <t>Número</t>
    </r>
  </si>
  <si>
    <t>Variación entre fechas</t>
  </si>
  <si>
    <t>Cuadro nº 18. Evolución y situación de las deudas por tramos de deudas</t>
  </si>
  <si>
    <t>Más de 600.000 euros</t>
  </si>
  <si>
    <t>de 300.000 a 600.000 euros</t>
  </si>
  <si>
    <t>de 150.000 a 300.000 euros</t>
  </si>
  <si>
    <t>de 90.000 a 150.000 euros</t>
  </si>
  <si>
    <t>de 60.000 a 90.000 euros</t>
  </si>
  <si>
    <t>de 30.000 a 60.000 euros</t>
  </si>
  <si>
    <t>de 6.000 a 30.000 euros</t>
  </si>
  <si>
    <t>de 1.200 a 6.000 euros</t>
  </si>
  <si>
    <t>de 600 a 1.200 euros</t>
  </si>
  <si>
    <t>de 300 a 600 euros</t>
  </si>
  <si>
    <t>de 120 a 300 euros</t>
  </si>
  <si>
    <t>de 60 a 120 euros</t>
  </si>
  <si>
    <t>de 30 a 60 euros</t>
  </si>
  <si>
    <t>menos de 30 euros</t>
  </si>
  <si>
    <t>Cuadro nº19. Evolución y situación de las deudas por inicial de NIF</t>
  </si>
  <si>
    <t>Gráfico nº 20. Gráfico de los tipos de atención administrativa</t>
  </si>
  <si>
    <t>Año</t>
  </si>
  <si>
    <t>Personas atendidas</t>
  </si>
  <si>
    <t>Gráfico nº 21. Atención presencial administrativa. Evolución temporal personas atendidas</t>
  </si>
  <si>
    <t>Gráfico nº 22. Atención presencial técnico tributaria. Evolución temporal personas atendidas</t>
  </si>
  <si>
    <t>Nº atenciones presenciales ventanilla</t>
  </si>
  <si>
    <t xml:space="preserve">IRPF y Patrimonio </t>
  </si>
  <si>
    <t xml:space="preserve">Sociedades </t>
  </si>
  <si>
    <t>Renta No Residentes</t>
  </si>
  <si>
    <t>Sucesiones y Donaciones</t>
  </si>
  <si>
    <t>Especiales</t>
  </si>
  <si>
    <t>Recaudación</t>
  </si>
  <si>
    <t>Incump./Requerim./Certific.</t>
  </si>
  <si>
    <t>Modelos informativos</t>
  </si>
  <si>
    <t>Llamadas recibidas</t>
  </si>
  <si>
    <t>Gráfico nº 24. Evolución temporal llamadas recibidas</t>
  </si>
  <si>
    <t>Unidad</t>
  </si>
  <si>
    <t>Número Derivaciones</t>
  </si>
  <si>
    <t>Media día</t>
  </si>
  <si>
    <t>% atendidas</t>
  </si>
  <si>
    <t>Citas previas Renta (fuera de Campaña)</t>
  </si>
  <si>
    <t>Otras</t>
  </si>
  <si>
    <t xml:space="preserve">Número </t>
  </si>
  <si>
    <t>Directorios más visitados</t>
  </si>
  <si>
    <t xml:space="preserve">Generador de impresos </t>
  </si>
  <si>
    <t>Modelo</t>
  </si>
  <si>
    <t>Estar al corriente en las obligaciones tributarias</t>
  </si>
  <si>
    <t>No estar al corriente en las obligaciones tributarias (*)</t>
  </si>
  <si>
    <t>Impuesto sobre Actividades Económicas (IAE)</t>
  </si>
  <si>
    <t>Deducción en vivienda habitual</t>
  </si>
  <si>
    <t>Régimen de tributación en el IVA</t>
  </si>
  <si>
    <t>Condición de sujeto pasivo de IVA</t>
  </si>
  <si>
    <t>Retenciones a cuenta (modelo 190)</t>
  </si>
  <si>
    <t>Bases imponibles y liquidables IRPF</t>
  </si>
  <si>
    <t>Residencia fiscal en España</t>
  </si>
  <si>
    <t>Saldos pendientes de devolución</t>
  </si>
  <si>
    <t>Informativas</t>
  </si>
  <si>
    <t>Sociedades</t>
  </si>
  <si>
    <t xml:space="preserve"> </t>
  </si>
  <si>
    <t>Concepto</t>
  </si>
  <si>
    <t xml:space="preserve">Emisión de certificados  </t>
  </si>
  <si>
    <t>Obtención copias declaraciones IRPF</t>
  </si>
  <si>
    <t>Solicitud cita previa Campaña Renta</t>
  </si>
  <si>
    <t>Impresión copias otras declaraciones</t>
  </si>
  <si>
    <t>Obtención de datos fiscales</t>
  </si>
  <si>
    <t>Solicitud envío PIN a domicilio</t>
  </si>
  <si>
    <t>Obtención de cédulas parcelarias</t>
  </si>
  <si>
    <t xml:space="preserve">Actas </t>
  </si>
  <si>
    <t xml:space="preserve">Eliminación de créditos fiscales </t>
  </si>
  <si>
    <t>Conformidad</t>
  </si>
  <si>
    <t>Disconformidad</t>
  </si>
  <si>
    <t>Patrimonio</t>
  </si>
  <si>
    <t>Varios</t>
  </si>
  <si>
    <t>Cambios de domicilio</t>
  </si>
  <si>
    <t>Solicitudes de comprobación cifra relativa</t>
  </si>
  <si>
    <t>Otras correcciones cifra relativa</t>
  </si>
  <si>
    <t>Nº denuncias TRAMITADAS</t>
  </si>
  <si>
    <t>IVA (cuota e intereses)</t>
  </si>
  <si>
    <t>IRPF (cuota e intereses)</t>
  </si>
  <si>
    <t>IS (cuota e intereses)</t>
  </si>
  <si>
    <t>Resto impuestos (cuota e intereses)</t>
  </si>
  <si>
    <t>Sanciones</t>
  </si>
  <si>
    <t>Recargos extemporáneos</t>
  </si>
  <si>
    <t>Requerimientos</t>
  </si>
  <si>
    <t>Cartas de pago y recargos girados</t>
  </si>
  <si>
    <t>Personas Jurídicas</t>
  </si>
  <si>
    <t>Entidades sin Personalidad Jurídica</t>
  </si>
  <si>
    <t>Inmuebles</t>
  </si>
  <si>
    <t>Muebles</t>
  </si>
  <si>
    <t>Subastas realizadas e importes cobrados</t>
  </si>
  <si>
    <t>Cuentas bancarias</t>
  </si>
  <si>
    <t>Salarios</t>
  </si>
  <si>
    <t xml:space="preserve">Créditos </t>
  </si>
  <si>
    <t>Número de diligencias de embargo</t>
  </si>
  <si>
    <t xml:space="preserve">   </t>
  </si>
  <si>
    <t xml:space="preserve">Datos de Declaraciones presentadas ( incluye anuladas ) por medios de presentación </t>
  </si>
  <si>
    <t xml:space="preserve">Manuales </t>
  </si>
  <si>
    <t>Internet</t>
  </si>
  <si>
    <t>Propuestas</t>
  </si>
  <si>
    <t>Teléfono</t>
  </si>
  <si>
    <t>Total</t>
  </si>
  <si>
    <t>Personas distintas que accedieron a la WEB</t>
  </si>
  <si>
    <t xml:space="preserve">Reimpresión de la declaración </t>
  </si>
  <si>
    <t xml:space="preserve">Consulta de datos fiscales </t>
  </si>
  <si>
    <t>Programa Hacer declaración</t>
  </si>
  <si>
    <t>Consulta si tiene propuesta sin PIN</t>
  </si>
  <si>
    <t xml:space="preserve">Año </t>
  </si>
  <si>
    <t>Proporción de declaracion con saldo a pagar o a devolver</t>
  </si>
  <si>
    <t xml:space="preserve">Declaraciones con resultado a devolver </t>
  </si>
  <si>
    <t xml:space="preserve">Declaraciones con resultado a pagar </t>
  </si>
  <si>
    <t xml:space="preserve">Ingresos </t>
  </si>
  <si>
    <t xml:space="preserve">Devoluciones </t>
  </si>
  <si>
    <t xml:space="preserve">Saldo de la campaña </t>
  </si>
  <si>
    <t>Número de declaraciones</t>
  </si>
  <si>
    <t xml:space="preserve">Saldo económico  importe total positivo y negativo </t>
  </si>
  <si>
    <t>Datos al cierre de la campaña</t>
  </si>
  <si>
    <t xml:space="preserve">Saldo Campaña </t>
  </si>
  <si>
    <t>Nº Declaraciones</t>
  </si>
  <si>
    <t>Declaraciones confeccionadas en Hacienda</t>
  </si>
  <si>
    <t xml:space="preserve">              años anteriores</t>
  </si>
  <si>
    <t xml:space="preserve">Consultas técnicas presenciales </t>
  </si>
  <si>
    <t xml:space="preserve">Consultas administrativas presenciales </t>
  </si>
  <si>
    <t>Consultas telefónicas</t>
  </si>
  <si>
    <t>Nº Solicitudes</t>
  </si>
  <si>
    <t>Devoluciones IVA anual</t>
  </si>
  <si>
    <t>Devoluciones IVA mensual</t>
  </si>
  <si>
    <t>Número de expedientes</t>
  </si>
  <si>
    <t>-</t>
  </si>
  <si>
    <t>No están incluidas las transmisiones de vehículos usados</t>
  </si>
  <si>
    <t>Número de devoluciones</t>
  </si>
  <si>
    <t>Número de aplazamientos tramitados</t>
  </si>
  <si>
    <t>Aportación Económica</t>
  </si>
  <si>
    <t>Alcohol y Pdtos intermedios</t>
  </si>
  <si>
    <t>Cerveza</t>
  </si>
  <si>
    <t>Hidrocarburos</t>
  </si>
  <si>
    <t>Tabaco</t>
  </si>
  <si>
    <t>Oficinas Liquidadoras</t>
  </si>
  <si>
    <t>Convenio de Colaboración entre Economía y Hacienda y el Colegio de Registradores para la gestión del Impuesto de T.P. y A.J.D</t>
  </si>
  <si>
    <t>CGPJ</t>
  </si>
  <si>
    <t>Convenio de Colaboración entre el Consejo General del Poder Judicial, el Departamento de Presidencia, Justicia e Interior del Gobierno de Navarra y Hacienda Tributaria de Navarra para Cesión de datos a Juzgados y Tribunales</t>
  </si>
  <si>
    <t>AEAT</t>
  </si>
  <si>
    <t>Registros</t>
  </si>
  <si>
    <t>Convenio de colaboración entre la Hacienda Tributaria de Navarra y el Registro Mercantil de Navarra, para la asignación del Código de Identificación Fiscal</t>
  </si>
  <si>
    <t>Convenio entre Hacienda Tributaria de Navarra y el Colegio de Registradores, para el acceso a las bases de datos de los Registros de la Propiedad</t>
  </si>
  <si>
    <t>INSS</t>
  </si>
  <si>
    <t>Acuerdo sobre intercambio recíproco de información suscrito entre la Hacienda Tributaria de Navarra y el Instituto Nacional de la Seguridad Social</t>
  </si>
  <si>
    <t>TGSS</t>
  </si>
  <si>
    <t>Convenio de Colaboración entre la Tesorería General de la Seguridad Social y la Hacienda Tributaria de Navarra, sobre intercambio reciproco de información y de gestión recaudatoria</t>
  </si>
  <si>
    <t>INEM</t>
  </si>
  <si>
    <t>Convenio de Colaboración entre la Hacienda Tributaria de Navarra y el Servicio Público de Empleo Estatal en materia de intercambio reciproco de información</t>
  </si>
  <si>
    <t>Adenda al Convenio suscrito el 23 de marzo de 2007 entre la Hacienda Tributaria de Navarra y la Tesorería General de la Seguridad Social en materia de intercambio reciproco de información y gestión tributaria</t>
  </si>
  <si>
    <t>AGE</t>
  </si>
  <si>
    <t>Acuerdo entre la Administración General del Estado y la Administración de la Comunidad Foral de Navarra en Materia Expropiatoria.</t>
  </si>
  <si>
    <t>TRACASA</t>
  </si>
  <si>
    <t>Acuerdo de la Hacienda Tributaria sobre la Protección de Datos con Trabajos Catastrales SA.</t>
  </si>
  <si>
    <t>Convenio de Colaboración entre la Agencia Estatal de Administración Tributaria y el Organismo de Autónomo Hacienda Tributaria de Navarra para el intercambio de información con fines tributarios.</t>
  </si>
  <si>
    <t>DG Tráfico</t>
  </si>
  <si>
    <t>Bancos</t>
  </si>
  <si>
    <t>Convenio con entidades de crédito para facilitar la disposición anticipada de saldos en concepto de devolución de impuestos</t>
  </si>
  <si>
    <t>Salud</t>
  </si>
  <si>
    <t>Convenio para la gestión de los reintegros de los excesos de aportación en prestación farmaceútica (copago)</t>
  </si>
  <si>
    <t>Ministerio Empleo y SS</t>
  </si>
  <si>
    <t>Convenio Inspección de Trabajo</t>
  </si>
  <si>
    <t>Ayuntamiento de Pamplona</t>
  </si>
  <si>
    <t>Intercambio de información con fines tributarios y de recaudación</t>
  </si>
  <si>
    <t>Notarios</t>
  </si>
  <si>
    <t>Convenio entre Hacienda Navarra y el Consejo General del Notariado y el Colegio Notarial de Navarra</t>
  </si>
  <si>
    <t>Intercambio de información para fines tributarios</t>
  </si>
  <si>
    <t>Abogacía Española (Consejo General)</t>
  </si>
  <si>
    <t>Cesión de información para asistencia gratuita</t>
  </si>
  <si>
    <t>Intercambio de información con fines tributarios</t>
  </si>
  <si>
    <t>Organismo/Entidad</t>
  </si>
  <si>
    <t>Convenio</t>
  </si>
  <si>
    <t>Fecha</t>
  </si>
  <si>
    <t>Diputación Foral Bizkaia</t>
  </si>
  <si>
    <t>Diputación Foral Guipúzcoa</t>
  </si>
  <si>
    <t>Diputación Foral Álava</t>
  </si>
  <si>
    <t>Convenio por el que se establecen líneas de colaboración entre la Hacienda Tributaria de Navarra y la AEAT para el cumplimiento voluntario de las obligaciones tributarias y luchar contra el fraude fiscal</t>
  </si>
  <si>
    <t>Juzgados</t>
  </si>
  <si>
    <t>Ayuntamientos</t>
  </si>
  <si>
    <t>Seguridad Social</t>
  </si>
  <si>
    <t>Otros departamentos del Gobierno de Navarra</t>
  </si>
  <si>
    <t>Recibidas</t>
  </si>
  <si>
    <t>Enviadas</t>
  </si>
  <si>
    <t>Defensor del Pueblo</t>
  </si>
  <si>
    <t>Parlamento de Navarra</t>
  </si>
  <si>
    <t>Junta Arbitral del Convenio Económico</t>
  </si>
  <si>
    <t>BBVA</t>
  </si>
  <si>
    <t>INTIASA</t>
  </si>
  <si>
    <t>TRADISNA</t>
  </si>
  <si>
    <t>UAGN</t>
  </si>
  <si>
    <t>Número de entidades</t>
  </si>
  <si>
    <t>Número de pagos aplicados</t>
  </si>
  <si>
    <t>Indice de "Actividad del control tributario"</t>
  </si>
  <si>
    <t>Indice de "Desempeño"</t>
  </si>
  <si>
    <t>Indice de "Eficiencia"</t>
  </si>
  <si>
    <t>Indice de "Coste de la recaudación tributaria líquida"</t>
  </si>
  <si>
    <t xml:space="preserve">(**) Plazo de sociedades (del 11 de julio al 26 de julio) Dentro de este período no funciona el sistema de correo electrónico sino que se transfieren directamente las llamadas. </t>
  </si>
  <si>
    <t>Agencia Estatal de Administración Tributaria</t>
  </si>
  <si>
    <t>Hacienda Foral de Gipuzkoa</t>
  </si>
  <si>
    <t>Hacienda Foral de Bizkaia</t>
  </si>
  <si>
    <t>Hacienda Foral de Álava</t>
  </si>
  <si>
    <t>Asociación de Hostelería Navarra (AEHN)</t>
  </si>
  <si>
    <t>Asociación Navarra de Pequeña Empresa de Hostelería (ANAPEH)</t>
  </si>
  <si>
    <t>Gremio Carniceros</t>
  </si>
  <si>
    <t>Gremio Pescado</t>
  </si>
  <si>
    <t>Caja Rural de Navarra</t>
  </si>
  <si>
    <t>Ibercaja</t>
  </si>
  <si>
    <t>Kutxabank</t>
  </si>
  <si>
    <t>La Caixa</t>
  </si>
  <si>
    <t>Laboral Kutxa</t>
  </si>
  <si>
    <t>Mutuavenir Pamplona</t>
  </si>
  <si>
    <t>Banco Santander</t>
  </si>
  <si>
    <t>Targobank</t>
  </si>
  <si>
    <t>Porcentaje sobre total</t>
  </si>
  <si>
    <t>Administración</t>
  </si>
  <si>
    <t>Asistencia e Información al Contribuyente</t>
  </si>
  <si>
    <t>Convenio Económico y Planificación Financiera</t>
  </si>
  <si>
    <t>Desarrollo Normativo y Asesoramiento Jurídico</t>
  </si>
  <si>
    <t>Gestión del IRPF y sobre el Patrimonio</t>
  </si>
  <si>
    <t>Inspección Tributaria</t>
  </si>
  <si>
    <t>Sistemas de Información Tributaria</t>
  </si>
  <si>
    <t>Técnico de Hacienda</t>
  </si>
  <si>
    <t>Otros nivel A</t>
  </si>
  <si>
    <t>Nivel A</t>
  </si>
  <si>
    <t>Gestor e Investigador auxiliar de Hacienda</t>
  </si>
  <si>
    <t>Otros nivel B</t>
  </si>
  <si>
    <t>Nivel B</t>
  </si>
  <si>
    <t>Nivel C</t>
  </si>
  <si>
    <t>Auxiliar administrativo</t>
  </si>
  <si>
    <t>Gráfico nº 11. Evolución temporal de la recaudación tributaria</t>
  </si>
  <si>
    <t>Gráfico nº 16. Recaudación tributaria líquida. Porcentaje gestión directa - ajustes fiscales</t>
  </si>
  <si>
    <t>Cuadro nº 23. Atenciones presenciales por conceptos</t>
  </si>
  <si>
    <t>% s/ total atenciones ventanilla</t>
  </si>
  <si>
    <t>Impuesto/Concepto</t>
  </si>
  <si>
    <t>Cuadro nº 26. Llamadas derivadas desde centralita por unidad</t>
  </si>
  <si>
    <t>Sucesiones y TP (e-mail)</t>
  </si>
  <si>
    <t>Nº accesos</t>
  </si>
  <si>
    <t>Normativa tributaria</t>
  </si>
  <si>
    <t>Página principal Hacienda</t>
  </si>
  <si>
    <t>Calendario del contribuyente</t>
  </si>
  <si>
    <r>
      <t xml:space="preserve">Estar al corriente en obligaciones tributarias </t>
    </r>
    <r>
      <rPr>
        <sz val="10"/>
        <rFont val="Arial"/>
        <family val="2"/>
      </rPr>
      <t>(contratistas)</t>
    </r>
  </si>
  <si>
    <t>(*) Indica el número de certificados de “estar al corriente” que ha sido denegado porque el solicitante incumplía las condiciones</t>
  </si>
  <si>
    <r>
      <t xml:space="preserve">Impuesto sobre Actividades Económicas (IAE) </t>
    </r>
    <r>
      <rPr>
        <sz val="10"/>
        <rFont val="Arial"/>
        <family val="2"/>
      </rPr>
      <t>- histórico-</t>
    </r>
  </si>
  <si>
    <t>Total 2016 (Campaña 2015)</t>
  </si>
  <si>
    <t>Total 2015 (Campaña 2014)</t>
  </si>
  <si>
    <t>Total 2014 (Campaña 2013)</t>
  </si>
  <si>
    <t>Total 2013 (Campaña 2012)</t>
  </si>
  <si>
    <t>Barañain</t>
  </si>
  <si>
    <t>Burlada</t>
  </si>
  <si>
    <t>Estella</t>
  </si>
  <si>
    <t>Pamplona</t>
  </si>
  <si>
    <t>Tafalla</t>
  </si>
  <si>
    <t>Tudela</t>
  </si>
  <si>
    <t>Oficina</t>
  </si>
  <si>
    <t>En oficinas</t>
  </si>
  <si>
    <t>Servicios utilizados</t>
  </si>
  <si>
    <r>
      <t>Media “a devolver”</t>
    </r>
    <r>
      <rPr>
        <sz val="9"/>
        <rFont val="Arial"/>
        <family val="2"/>
      </rPr>
      <t xml:space="preserve"> (euros)</t>
    </r>
  </si>
  <si>
    <r>
      <t>Media “a pagar”</t>
    </r>
    <r>
      <rPr>
        <sz val="9"/>
        <rFont val="Arial"/>
        <family val="2"/>
      </rPr>
      <t xml:space="preserve"> (euros)</t>
    </r>
  </si>
  <si>
    <r>
      <t>Cuota a Ingresar</t>
    </r>
    <r>
      <rPr>
        <sz val="9"/>
        <rFont val="Arial"/>
        <family val="2"/>
      </rPr>
      <t xml:space="preserve"> (miles €)</t>
    </r>
  </si>
  <si>
    <t>campaña</t>
  </si>
  <si>
    <t>Nº solicitudes</t>
  </si>
  <si>
    <t>Importe solicitado</t>
  </si>
  <si>
    <t>Importe devuelto</t>
  </si>
  <si>
    <t>Importe</t>
  </si>
  <si>
    <t>Nº parcelas</t>
  </si>
  <si>
    <t>Nº unidades</t>
  </si>
  <si>
    <t>% sobre el total</t>
  </si>
  <si>
    <t>Tasa variacion anual</t>
  </si>
  <si>
    <r>
      <t xml:space="preserve">Importe
</t>
    </r>
    <r>
      <rPr>
        <sz val="8"/>
        <rFont val="Arial"/>
        <family val="2"/>
      </rPr>
      <t>miles de euros</t>
    </r>
  </si>
  <si>
    <t>Actuaciones</t>
  </si>
  <si>
    <t>Entidad Colaboradora</t>
  </si>
  <si>
    <t>Nº operadores</t>
  </si>
  <si>
    <t>Importes aplicados (miles €)</t>
  </si>
  <si>
    <t>% Deuda s/total</t>
  </si>
  <si>
    <t>Total Personal</t>
  </si>
  <si>
    <t>Cuadro nº 3. Distribución del gasto por capítulos</t>
  </si>
  <si>
    <t>Saldo total</t>
  </si>
  <si>
    <t>Censos/Censo Entidades/NIF</t>
  </si>
  <si>
    <t>Nº citas previas
Unidad entidades colaboradoras</t>
  </si>
  <si>
    <t>Nº total atenciones</t>
  </si>
  <si>
    <t>Resultados directos control tributario</t>
  </si>
  <si>
    <t>Resultados inducidos control tributario</t>
  </si>
  <si>
    <t>Suma directos e inducidos</t>
  </si>
  <si>
    <t>Resultado total</t>
  </si>
  <si>
    <t>Otras actuaciones. Domicilio fiscal y Cifra relativa</t>
  </si>
  <si>
    <t>Nº actuaciones</t>
  </si>
  <si>
    <t>Inspección</t>
  </si>
  <si>
    <t>Gestión</t>
  </si>
  <si>
    <t>Total resultados inspección</t>
  </si>
  <si>
    <t>Total resultados gestión</t>
  </si>
  <si>
    <t>Total resultados recaudación</t>
  </si>
  <si>
    <t>Otras actuaciones. Domicilio fiscal y Cifra relativa (*)</t>
  </si>
  <si>
    <r>
      <t xml:space="preserve">Tota Importe
</t>
    </r>
    <r>
      <rPr>
        <sz val="8"/>
        <rFont val="Arial"/>
        <family val="2"/>
      </rPr>
      <t>Miles de euros</t>
    </r>
  </si>
  <si>
    <t>Actas</t>
  </si>
  <si>
    <t>Responsabilidad civil Delito</t>
  </si>
  <si>
    <t>Expedientes sancionadores</t>
  </si>
  <si>
    <t>Impuesto</t>
  </si>
  <si>
    <t>Total actas</t>
  </si>
  <si>
    <t>Total expedientes sancionadores</t>
  </si>
  <si>
    <t>Actas únicas</t>
  </si>
  <si>
    <t>Otras actuaciones. Domicilio fiscal y cifra relativa</t>
  </si>
  <si>
    <t>Denuncias Web</t>
  </si>
  <si>
    <t>Denuncias otros canales</t>
  </si>
  <si>
    <t>Tramitadas</t>
  </si>
  <si>
    <t>En estudio</t>
  </si>
  <si>
    <t>Total presentadas</t>
  </si>
  <si>
    <t>Total denuncias</t>
  </si>
  <si>
    <t>Archivadas</t>
  </si>
  <si>
    <t>Análisis y valoración plan inspección</t>
  </si>
  <si>
    <t>Envío a otras secciones</t>
  </si>
  <si>
    <t>Envío a otras instituciones</t>
  </si>
  <si>
    <t>Intereses de aplazamientos</t>
  </si>
  <si>
    <t>Derivaciones de responsabilidad (exptes iniciados)</t>
  </si>
  <si>
    <t>Derivaciones de responsabilidad (cobros)</t>
  </si>
  <si>
    <t>Propuestas enviadas</t>
  </si>
  <si>
    <t>Propuestas aceptadas</t>
  </si>
  <si>
    <t>Propuestas anuladas</t>
  </si>
  <si>
    <t>Año presupuestario</t>
  </si>
  <si>
    <t>Entidades colaboradoras</t>
  </si>
  <si>
    <t>Nº Declaraciones "A pagar"</t>
  </si>
  <si>
    <t>Nº Declaraciones "A devolver"</t>
  </si>
  <si>
    <t>Importe a devolver</t>
  </si>
  <si>
    <t>Importe a pagar</t>
  </si>
  <si>
    <r>
      <t xml:space="preserve">Importe solicitado
</t>
    </r>
    <r>
      <rPr>
        <sz val="8"/>
        <rFont val="Arial"/>
        <family val="2"/>
      </rPr>
      <t>Miles de euros</t>
    </r>
  </si>
  <si>
    <r>
      <t xml:space="preserve">Importe devuelto
</t>
    </r>
    <r>
      <rPr>
        <sz val="8"/>
        <rFont val="Arial"/>
        <family val="2"/>
      </rPr>
      <t>Miles de euros</t>
    </r>
  </si>
  <si>
    <t>Expedidas en oficina</t>
  </si>
  <si>
    <t>Expedidas por Internet</t>
  </si>
  <si>
    <t>Liquidaciones</t>
  </si>
  <si>
    <t>Autoliquidaciones</t>
  </si>
  <si>
    <t>Resultados actividad control tributario. (*)</t>
  </si>
  <si>
    <t>Recaudación tributaria líquida. Gestión Directa. (**)</t>
  </si>
  <si>
    <t>Recaudación tributaria líquida</t>
  </si>
  <si>
    <t xml:space="preserve">(*) En los Resultados de la actividad de control tributario se incluyen los resultados totales del control tributario (directos, inducidos y actuaciones de domicilio fiscal y cifra relativa)  </t>
  </si>
  <si>
    <t>(**) En la Recaudación tributaria líquida.Gestión Directa no se incluyen los ajustes fiscales con el Estado de la imposición indirecta</t>
  </si>
  <si>
    <t>Emisión de certificaciones/ incumplimientos / Requerimientos</t>
  </si>
  <si>
    <t>Información y recepción de autoliquidaciones de Sucesiones, ITP y AJD</t>
  </si>
  <si>
    <t>Consultas generales sobre IRPF (propuestas, PINs, devoluciones,liquidaciones)</t>
  </si>
  <si>
    <t>Bases de datos (NIFs, altas, bajas, modificaciones)</t>
  </si>
  <si>
    <t>Otros conceptos</t>
  </si>
  <si>
    <t>Gráfico nº 25. Evolución temporal llamadas telefónicas atendidas diarias</t>
  </si>
  <si>
    <t>Llamadas atendidas diarias</t>
  </si>
  <si>
    <t>Correos recibidos</t>
  </si>
  <si>
    <t>Recapitulativa operaciones intracomunitarias</t>
  </si>
  <si>
    <t>Nº accesos a aplicaciones</t>
  </si>
  <si>
    <t>Valor catastral</t>
  </si>
  <si>
    <t>Nº inmuebles tasados</t>
  </si>
  <si>
    <t>Nº ponencias aprobadas</t>
  </si>
  <si>
    <t>Año 
Solicitud</t>
  </si>
  <si>
    <t>Nº atenciones presenciales</t>
  </si>
  <si>
    <t>Importe
Miles de euros</t>
  </si>
  <si>
    <t>Total 2017 (Campaña 2016)</t>
  </si>
  <si>
    <r>
      <t xml:space="preserve">Total Importe
</t>
    </r>
    <r>
      <rPr>
        <sz val="8"/>
        <rFont val="Arial"/>
        <family val="2"/>
      </rPr>
      <t>Miles de euros</t>
    </r>
  </si>
  <si>
    <t>Declaraciones presentadas IPRF</t>
  </si>
  <si>
    <t>Declarantes IRPF</t>
  </si>
  <si>
    <t>% s/ total citas</t>
  </si>
  <si>
    <t>Impto. Sociedades  (*)</t>
  </si>
  <si>
    <t xml:space="preserve">Impto. Sociedades (e-mail) </t>
  </si>
  <si>
    <t>Imptos. Especiales (e-mail)</t>
  </si>
  <si>
    <t xml:space="preserve">Grandes empresas (e-mail) </t>
  </si>
  <si>
    <t>Asistencia al contribuyente (e-mail)</t>
  </si>
  <si>
    <t>Campaña de Renta y Patrimonio (**)</t>
  </si>
  <si>
    <r>
      <t>(**) Campaña IRPF y Patrimonio (abril, mayo y junio</t>
    </r>
    <r>
      <rPr>
        <i/>
        <sz val="8"/>
        <rFont val="Times New Roman"/>
        <family val="1"/>
      </rPr>
      <t> )</t>
    </r>
  </si>
  <si>
    <t>S-ORG.ADMON.GOB.NAVA</t>
  </si>
  <si>
    <t>Total Aportación pagos</t>
  </si>
  <si>
    <t>Total Aportación ingresos</t>
  </si>
  <si>
    <t>Santesteban</t>
  </si>
  <si>
    <t>Gestión Tributaria</t>
  </si>
  <si>
    <t>Riqueza Territorial y Tributos Patrimoniales</t>
  </si>
  <si>
    <r>
      <rPr>
        <b/>
        <sz val="9"/>
        <rFont val="Arial"/>
        <family val="2"/>
      </rPr>
      <t>Deudores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Número</t>
    </r>
  </si>
  <si>
    <t>Tipo atención
(en porcentaje)</t>
  </si>
  <si>
    <t>Nº</t>
  </si>
  <si>
    <t>RENTA</t>
  </si>
  <si>
    <t>IVA COMPRAS UE</t>
  </si>
  <si>
    <t>PATRIMONIO</t>
  </si>
  <si>
    <t>SOCIEDADES</t>
  </si>
  <si>
    <t>FRACCIONAMIENTOS</t>
  </si>
  <si>
    <t>IMPUESTOS ESPECIALES</t>
  </si>
  <si>
    <t>HIDROCARBUROS</t>
  </si>
  <si>
    <t>SANCIONES FISCALES</t>
  </si>
  <si>
    <t>NO FISCALES</t>
  </si>
  <si>
    <t>SUCESIONES</t>
  </si>
  <si>
    <t>TRANSMISIONES PATRIMONIALES</t>
  </si>
  <si>
    <t>ACTOS JURIDICOS DOCUMENTADOS</t>
  </si>
  <si>
    <t>RECARGO  EXTEMPORANEA</t>
  </si>
  <si>
    <t>MATRICULACIÓN</t>
  </si>
  <si>
    <t>PRIMAS DE SEGUROS</t>
  </si>
  <si>
    <t>GRANDES SUPERFICIES</t>
  </si>
  <si>
    <t>TASAS DE JUEGO</t>
  </si>
  <si>
    <t>GASES FLUORADOS EFECTOS INVERNADERO</t>
  </si>
  <si>
    <t>Solicitudes 2018</t>
  </si>
  <si>
    <t>PAGO FRAC.I.S/VALOR PROD.ENER.ELECTRICA</t>
  </si>
  <si>
    <t>PROD.ENER.ELECTRICA AUTOLIQUIDACIÓN</t>
  </si>
  <si>
    <t>FABRICACIÓN ELECTRICIDAD</t>
  </si>
  <si>
    <t>PAGO A CTA SOCIEDADES</t>
  </si>
  <si>
    <t>RETENCIONES TRABAJO</t>
  </si>
  <si>
    <t>RETENCIONES CAPITAL MOBILARIO</t>
  </si>
  <si>
    <t>RETENCIONES CAPITAL INMOBILIARIO</t>
  </si>
  <si>
    <t>APLAZAMIENTOS ESPECIALES</t>
  </si>
  <si>
    <t>NO RESIDENTES IRPF/SOCIEDADES</t>
  </si>
  <si>
    <t>DEVOLUCIÓN GASÓLEO AGRÍCOLA</t>
  </si>
  <si>
    <t>Total 2018 (Campaña 2017)</t>
  </si>
  <si>
    <t>Año 2018
(Campaña 2017)</t>
  </si>
  <si>
    <t>Año 2018</t>
  </si>
  <si>
    <t>Impuesto sobre las primas de seguros</t>
  </si>
  <si>
    <t>Oficina territorial de Doneztebe/Santesteban</t>
  </si>
  <si>
    <t>Impto. s/ residuos</t>
  </si>
  <si>
    <t>Retenciones IRPF</t>
  </si>
  <si>
    <t>Retención IRPF</t>
  </si>
  <si>
    <t>Regularización Aportación</t>
  </si>
  <si>
    <t>Deudas por NIF</t>
  </si>
  <si>
    <t>Gestiones sobre recaudación (aplazamientos, providencias de apremio, etc)</t>
  </si>
  <si>
    <t>Servicios telemáticos</t>
  </si>
  <si>
    <t>Información fiscal</t>
  </si>
  <si>
    <t>Manuales de ayuda (Empresarios y profesionales)</t>
  </si>
  <si>
    <t>Página campaña Renta (Gracias a ti)</t>
  </si>
  <si>
    <t>Normativa IRPF</t>
  </si>
  <si>
    <t>Manuales de ayuda (Ciudadanos)</t>
  </si>
  <si>
    <t>Indice de "Nº efectivos por cada 10.000 habitantes"</t>
  </si>
  <si>
    <t>Población Navarra (****)</t>
  </si>
  <si>
    <t>Unicaja Banco</t>
  </si>
  <si>
    <t>(****)  Fuente INE: Padrón municipal de habitantes a 1/1/2017 y 1/1/2018</t>
  </si>
  <si>
    <r>
      <t xml:space="preserve">Unidades
</t>
    </r>
    <r>
      <rPr>
        <sz val="8"/>
        <rFont val="Arial"/>
        <family val="2"/>
      </rPr>
      <t>personas</t>
    </r>
  </si>
  <si>
    <t>ANEXO CUADROS Y GRÁFICOS. MEMORIA HTN 2019</t>
  </si>
  <si>
    <r>
      <t xml:space="preserve">Importe
</t>
    </r>
    <r>
      <rPr>
        <b/>
        <sz val="8"/>
        <rFont val="Arial"/>
        <family val="2"/>
      </rPr>
      <t>Miles de euros</t>
    </r>
  </si>
  <si>
    <t>Variación 2019/2018</t>
  </si>
  <si>
    <t>Cuadro nº 4. Distribución del personal de HFN según género. Número y porcentaje</t>
  </si>
  <si>
    <t>TOTAL PERSONAL HFN</t>
  </si>
  <si>
    <t>Gráfico nº 5. Promedio de edad del personal de HFN según género</t>
  </si>
  <si>
    <t>Gráfico nº 6. Distribución del personal de HFN por servicios</t>
  </si>
  <si>
    <t>Cuadro nº 7. Distribución del personal de HFN por grupos y niveles</t>
  </si>
  <si>
    <t>Total personal HFN</t>
  </si>
  <si>
    <t>Gráfico nº 8. Situación del personal de HFN. Temporalidad</t>
  </si>
  <si>
    <t>Cuadro nº 9. Distribución del personal de HFN por oficinas</t>
  </si>
  <si>
    <t>TOTAL DENUNCIAS PRESENTADAS 2019</t>
  </si>
  <si>
    <t>Total 2019 (Campaña 2018)</t>
  </si>
  <si>
    <t>Año 2019
(Campaña 2018)</t>
  </si>
  <si>
    <r>
      <t xml:space="preserve">2019
</t>
    </r>
    <r>
      <rPr>
        <sz val="8"/>
        <rFont val="Arial"/>
        <family val="2"/>
      </rPr>
      <t>Número</t>
    </r>
  </si>
  <si>
    <r>
      <t xml:space="preserve">2019
</t>
    </r>
    <r>
      <rPr>
        <sz val="8"/>
        <rFont val="Arial"/>
        <family val="2"/>
      </rPr>
      <t>%</t>
    </r>
  </si>
  <si>
    <r>
      <t xml:space="preserve">2019
</t>
    </r>
    <r>
      <rPr>
        <sz val="8"/>
        <rFont val="Arial"/>
        <family val="2"/>
      </rPr>
      <t>Importes miles €</t>
    </r>
  </si>
  <si>
    <r>
      <t xml:space="preserve">2018
</t>
    </r>
    <r>
      <rPr>
        <sz val="10"/>
        <rFont val="Arial"/>
        <family val="2"/>
      </rPr>
      <t>Importes miles €</t>
    </r>
  </si>
  <si>
    <r>
      <t xml:space="preserve">2018
</t>
    </r>
    <r>
      <rPr>
        <sz val="10"/>
        <rFont val="Arial"/>
        <family val="2"/>
      </rPr>
      <t>%</t>
    </r>
  </si>
  <si>
    <r>
      <t xml:space="preserve">2018
</t>
    </r>
    <r>
      <rPr>
        <sz val="10"/>
        <rFont val="Arial"/>
        <family val="2"/>
      </rPr>
      <t>Número</t>
    </r>
  </si>
  <si>
    <t>VARIACIÓN 2019/2018</t>
  </si>
  <si>
    <t>Solicitudes 2019</t>
  </si>
  <si>
    <t>Año 2019</t>
  </si>
  <si>
    <t>Personal HFN</t>
  </si>
  <si>
    <t>Costes HFN. Presupuesto ejecutado (***)</t>
  </si>
  <si>
    <t>(***) En los costes de HFN no se incluye el pago de la Aportación económica al Estado</t>
  </si>
  <si>
    <t>Conclusiones de los grupos de trabajo entre la AEAT y la HTN de 15/06/2006  sobre cambios de domicilio, ingresos en Administración no competente, control tributario, actas únicas, tramas de IVA y embargo de devoluciones.</t>
  </si>
  <si>
    <t>Convenio entre la Hacienda Tributaria de Navarra y la Dirección General de Tráfico, dependiente del Ministerio del  Interior, en materia de intercambio y cesión de información a efectos tributarios.</t>
  </si>
  <si>
    <t>Protocolo para mejorar comunicación entre HTN y el Decanato de los Registradores</t>
  </si>
  <si>
    <t>Deducc fiscal pens viudedad y otras</t>
  </si>
  <si>
    <t>Deducc fiscal arrdto acceso vivienda</t>
  </si>
  <si>
    <t>Impuesto sobre la eliminación en vertedero y la incineración de residuos</t>
  </si>
  <si>
    <t>Impuesto sobre los grandes establecimientos comerciales</t>
  </si>
  <si>
    <t xml:space="preserve">En el año 2019  la "Sección de administración" se integra en el "Servicio de Convenio Económico, Análisis Fiscales y Administración"
</t>
  </si>
  <si>
    <t>Administrativo y oficial administrativo</t>
  </si>
  <si>
    <t xml:space="preserve">Agentes tributarios </t>
  </si>
  <si>
    <t>Servicios generales</t>
  </si>
  <si>
    <t xml:space="preserve">Nivel D </t>
  </si>
  <si>
    <t>Otros nivel A:  Ingeniero Agronómo; TAP Económica; TAP Jurídica; Titulado Superior (FD); Titulado Superior</t>
  </si>
  <si>
    <t>Otros nivel B: TGM Sistemas Infomáticos, Arquitecto Técnico; Diplomado CCEE; Ingeniero Técnico Agrícola; TGM Derecho; TGM (IRPF); TGM (IVA); TGM</t>
  </si>
  <si>
    <t>Modificaciones Cuota diferencial IRPF 2018</t>
  </si>
  <si>
    <t>IRPF. Nuevo anticipo renta de emancipación y acceso a la vivienda</t>
  </si>
  <si>
    <t>Modificaciones. Impuesto Patrimonio 2018</t>
  </si>
  <si>
    <t>Modificaciones Cuota diferencial IS 2018</t>
  </si>
  <si>
    <t>Impuesto sobre Residuos</t>
  </si>
  <si>
    <t>Impuesto grandes establecimientos comerciales</t>
  </si>
  <si>
    <t>Impuesto sobre Hidrocarburos</t>
  </si>
  <si>
    <t>Gráfico nº 27. Gráfico evolución atención por correo electrónico</t>
  </si>
  <si>
    <t>Cuadro nº 28. Directorios portal web más visitados. Número de accesos</t>
  </si>
  <si>
    <t>Notificación electrónica</t>
  </si>
  <si>
    <t>Cuadro nº 29. Tipos de certificados expedidos</t>
  </si>
  <si>
    <t>Gráfico nº 30. Evolución de la presentación telemática de declaraciones</t>
  </si>
  <si>
    <t>Obtención del PIN</t>
  </si>
  <si>
    <t>Impresión de la tarjeta del NIF</t>
  </si>
  <si>
    <t xml:space="preserve">Gráfico nº 31. Accesos terminal autoservicio. Por conceptos </t>
  </si>
  <si>
    <t>Cuadro nº 32. Resultados de la actividad de control tributario. Número de actuaciones e importe</t>
  </si>
  <si>
    <t>Cuadro nº 33. Resultados de la actividad de control tributario por áreas. Número de actuaciones e importe</t>
  </si>
  <si>
    <t>Cuadro nº 34. Resultado total de la actividad de control tributario área de inspección. Número de actuaciones e importe</t>
  </si>
  <si>
    <t>Cuadro nº 35. Resultados directos de las actuaciones de control tributario área de inspección. Importe de actas por impuesto y tramitación</t>
  </si>
  <si>
    <t>Cuadro nº 36. Resultados directos de las actuaciones de control tributario área de inspección. Importe de expedientes sancionadores por impuesto y tramitación</t>
  </si>
  <si>
    <t>Cuadro nº 37. Resultados de la actividad de control tributario área de inspección. Otras actuaciones: domicilio fiscal y cifra relativa. Número de actuaciones e importe</t>
  </si>
  <si>
    <t>Gráfico nº 38. Denuncias presentadas según canal de presentación y estado de tramitación</t>
  </si>
  <si>
    <t>Gráfico nº 39. Denuncias tramitadas según tipo de tramitación</t>
  </si>
  <si>
    <t xml:space="preserve">Cuadro nº 40. Resultado total de la actividad de control tributario área de gestión. Número de actuaciones e importe </t>
  </si>
  <si>
    <t xml:space="preserve">Cuadro nº 41. Resultado total de la actividad de control tributario área de recaudación. Número de actuaciones e importe </t>
  </si>
  <si>
    <t>Cuadro nº 42. Otras actuaciones de recaudación ejecutiva. Derivaciones de responsabilidad. Subastas. Diligencias de embargos</t>
  </si>
  <si>
    <t>Gráfico nº 43. Evolución temporal del número de propuestas autoliquidación IRPF enviadas</t>
  </si>
  <si>
    <t>Gráfico nº 44. Evolución temporal del número de propuestas autoliquidación IRPF aceptadas y anuladas</t>
  </si>
  <si>
    <t xml:space="preserve">Gráfico nº 45. Evolución del número de declaraciones IRPF presentadas. Según medios de presentación
</t>
  </si>
  <si>
    <t xml:space="preserve">Cuadro nº 47. Oficina virtual de Internet. Número de personas que accedieron en los servicios más utilizados
</t>
  </si>
  <si>
    <t xml:space="preserve">Gráfico nº 48. Oficina virtual de Internet. Evolución temporal de accesos a aplicaciones
</t>
  </si>
  <si>
    <t xml:space="preserve">Cuadro nº 49. La campaña del IRPF en cifras. Saldo. Número de declaraciones e importe positivo y negativo
</t>
  </si>
  <si>
    <t xml:space="preserve">Cuadro nº 46. Número de citas previa campaña IRPF en oficinas. Según modalidad de acceso de cita
</t>
  </si>
  <si>
    <t xml:space="preserve">Gráfico nº 50. Evolución temporal del número de declaraciones positivas y negativas del IRPF
</t>
  </si>
  <si>
    <t xml:space="preserve">Gráfico nº 51. Evolución temporal del saldo económico. Importe positivo y negativo del IRPF
</t>
  </si>
  <si>
    <t>Cuadro nº 52. La campaña del Impuesto sobre el Patrimonio en cifras. Número de declaraciones y saldo económico</t>
  </si>
  <si>
    <t>Cuadro nº 53. Resultados de las actuaciones de asistencia del IRPF e Impuesto Patrimonio, fuera de campaña. Número de Actuaciones</t>
  </si>
  <si>
    <t xml:space="preserve">Cuadro nº 54. Devoluciones de IVA tramitadas Número de solicitudes e importes solicitados y devueltos
</t>
  </si>
  <si>
    <t xml:space="preserve">Gráfico nº 55. Evolución temporal del valor catastral total de Navarra. Número de parcelas. Número de unidades. Valor catastral en millones de euros </t>
  </si>
  <si>
    <t>Gráfico nº 56. Evolución temporal del número de inmuebles tasados</t>
  </si>
  <si>
    <t>Gráfico nº 57. Evolución temporal del número de ponencias de valoración aprobadas</t>
  </si>
  <si>
    <t>Gráfico nº 58. Evolución temporal del número de expedientes dados de alta en el Jurado de expropiación de Navarra</t>
  </si>
  <si>
    <t>Gráfico nº 59. Evolución temporal del número de atenciones presenciales riqueza territorial</t>
  </si>
  <si>
    <t>Gráfico nº 60. Evolución temporal del número de cédulas parcelarias expedidas. Según medio de tramitación</t>
  </si>
  <si>
    <t>Cuadro nº 61. Evolución del número de liquidaciones del Impuesto sobre Sucesiones y Donaciones. Según “liquidación-autoliquidación”</t>
  </si>
  <si>
    <t>Gráfico nº 62. Evolución del número de declaraciones presentadas del Impuesto sobre Transmisiones Patrimoniales y Actos Jurídicos Documentados</t>
  </si>
  <si>
    <t>Cuadro nº 63. Número de devoluciones de impuestos realizadas</t>
  </si>
  <si>
    <t>Cuadro nº 64. Número de aplazamientos tramitados</t>
  </si>
  <si>
    <t>Cuadro nº 65. Solicitudes de aplazamientos</t>
  </si>
  <si>
    <t>Cuadro nº 66. Flujos financieros Convenio Económico</t>
  </si>
  <si>
    <t>Cuadro nº 67. Diligencias de colaboración y requerimientos de información con otras administraciones tributarias</t>
  </si>
  <si>
    <t>Cuadro nº 68. Relación de convenios y acuerdos de colaboración y fecha de entrada en vigor</t>
  </si>
  <si>
    <t>Cuadro nº 69. Actuaciones de colaboración del Servicio de Inspección con juzgados y otras administraciones e instituciones públicas</t>
  </si>
  <si>
    <t>Cuadro nº 70. Número de actuaciones con instituciones públicas</t>
  </si>
  <si>
    <t>Cuadro nº 71. Relación de entidades colaboradoras y número de personas operadoras en cada una de ellas. Campaña IRPF</t>
  </si>
  <si>
    <t>Cuadro nº 72. Entidades colaboradoras en la gestión recaudatoria. Nº de entidades. Nº de pagos e importes aplicados</t>
  </si>
  <si>
    <t xml:space="preserve">Cuadro nº 73. Indicadores de actividad HFN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</si>
</sst>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P_t_s_-;\-* #,##0\ _P_t_s_-;_-* &quot;-&quot;\ _P_t_s_-;_-@_-"/>
    <numFmt numFmtId="166" formatCode="_-* #,##0.00\ _P_t_s_-;\-* #,##0.00\ _P_t_s_-;_-* &quot;-&quot;??\ _P_t_s_-;_-@_-"/>
    <numFmt numFmtId="167" formatCode="_-* #,##0\ _€_-;\-* #,##0\ _€_-;_-* &quot;-&quot;??\ _€_-;_-@_-"/>
    <numFmt numFmtId="168" formatCode="0.0%"/>
    <numFmt numFmtId="169" formatCode="__@"/>
    <numFmt numFmtId="170" formatCode="#,###,"/>
    <numFmt numFmtId="171" formatCode="_-* #,##0\ _P_t_s_-;\-* #,##0\ _P_t_s_-;_-* &quot;-&quot;??\ _P_t_s_-;_-@_-"/>
    <numFmt numFmtId="172" formatCode="#,##0_ ;\-#,##0\ "/>
    <numFmt numFmtId="173" formatCode="#,##0.00_ ;\-#,##0.00\ "/>
    <numFmt numFmtId="174" formatCode="#,##0.000_ ;\-#,##0.000\ "/>
    <numFmt numFmtId="175" formatCode="#,##0.000\ _€;\-#,##0.000\ _€"/>
    <numFmt numFmtId="176" formatCode="_-* #,##0.0\ _€_-;\-* #,##0.0\ _€_-;_-* &quot;-&quot;??\ _€_-;_-@_-"/>
    <numFmt numFmtId="177" formatCode="#,##0.0"/>
    <numFmt numFmtId="178" formatCode="#,##0.0_ ;\-#,##0.0\ "/>
    <numFmt numFmtId="179" formatCode="0_ ;\-0\ "/>
  </numFmts>
  <fonts count="6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color indexed="62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10"/>
      <color theme="4"/>
      <name val="Verdana"/>
      <family val="2"/>
    </font>
    <font>
      <sz val="10"/>
      <color indexed="8"/>
      <name val="Arial"/>
      <family val="2"/>
    </font>
    <font>
      <b/>
      <sz val="11"/>
      <name val="Symbol"/>
      <family val="1"/>
      <charset val="2"/>
    </font>
    <font>
      <b/>
      <sz val="11"/>
      <name val="Calibri"/>
      <family val="2"/>
    </font>
    <font>
      <b/>
      <sz val="8"/>
      <name val="Calibri"/>
      <family val="2"/>
    </font>
    <font>
      <sz val="12"/>
      <name val="Calibri"/>
      <family val="2"/>
    </font>
    <font>
      <sz val="9"/>
      <color indexed="8"/>
      <name val="Arial"/>
      <family val="2"/>
    </font>
    <font>
      <b/>
      <sz val="15"/>
      <color indexed="54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1"/>
      <color indexed="8"/>
      <name val="Arial"/>
      <family val="2"/>
    </font>
    <font>
      <sz val="10"/>
      <color indexed="18"/>
      <name val="Arial"/>
      <family val="2"/>
    </font>
    <font>
      <b/>
      <sz val="11"/>
      <color indexed="8"/>
      <name val="Calibri"/>
      <family val="2"/>
    </font>
    <font>
      <sz val="9"/>
      <color indexed="8"/>
      <name val="Courier New"/>
      <family val="3"/>
    </font>
    <font>
      <b/>
      <sz val="9"/>
      <color indexed="8"/>
      <name val="Arial"/>
      <family val="2"/>
    </font>
    <font>
      <b/>
      <sz val="9"/>
      <color indexed="57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5"/>
      <name val="Times New Roman"/>
      <family val="1"/>
    </font>
    <font>
      <b/>
      <i/>
      <sz val="9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8"/>
      <color indexed="53"/>
      <name val="Arial"/>
      <family val="2"/>
    </font>
    <font>
      <b/>
      <strike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color indexed="8"/>
      <name val="Times New Roman"/>
      <family val="1"/>
    </font>
    <font>
      <sz val="9"/>
      <color rgb="FF000000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i/>
      <sz val="8"/>
      <color theme="1"/>
      <name val="Calibri"/>
      <family val="2"/>
      <scheme val="minor"/>
    </font>
    <font>
      <b/>
      <i/>
      <sz val="10"/>
      <name val="Arial"/>
      <family val="2"/>
    </font>
    <font>
      <b/>
      <u/>
      <sz val="10"/>
      <name val="Verdana"/>
      <family val="2"/>
    </font>
    <font>
      <sz val="11"/>
      <color rgb="FFFF0000"/>
      <name val="Calibri"/>
      <family val="2"/>
    </font>
    <font>
      <i/>
      <sz val="8"/>
      <name val="Times New Roman"/>
      <family val="1"/>
    </font>
    <font>
      <sz val="10"/>
      <color indexed="8"/>
      <name val="Calibri"/>
      <family val="2"/>
    </font>
    <font>
      <b/>
      <i/>
      <sz val="8"/>
      <name val="Arial"/>
      <family val="2"/>
    </font>
    <font>
      <sz val="11"/>
      <name val="Calibri"/>
      <family val="2"/>
    </font>
    <font>
      <sz val="14"/>
      <color rgb="FFC00000"/>
      <name val="Inherit"/>
    </font>
    <font>
      <sz val="10"/>
      <color theme="3"/>
      <name val="Inherti"/>
    </font>
    <font>
      <sz val="11"/>
      <color indexed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24" fillId="0" borderId="12" applyNumberFormat="0" applyFill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166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" fillId="0" borderId="0"/>
  </cellStyleXfs>
  <cellXfs count="1157">
    <xf numFmtId="0" fontId="0" fillId="0" borderId="0" xfId="0"/>
    <xf numFmtId="0" fontId="6" fillId="0" borderId="0" xfId="3" applyFont="1" applyBorder="1"/>
    <xf numFmtId="0" fontId="7" fillId="0" borderId="0" xfId="3" applyFont="1" applyBorder="1"/>
    <xf numFmtId="0" fontId="8" fillId="0" borderId="0" xfId="3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3" applyFont="1"/>
    <xf numFmtId="0" fontId="6" fillId="0" borderId="0" xfId="3"/>
    <xf numFmtId="0" fontId="7" fillId="0" borderId="0" xfId="3" applyFont="1"/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39"/>
    <xf numFmtId="0" fontId="6" fillId="0" borderId="0" xfId="39" applyFill="1" applyBorder="1"/>
    <xf numFmtId="0" fontId="6" fillId="0" borderId="0" xfId="39" applyBorder="1"/>
    <xf numFmtId="10" fontId="26" fillId="0" borderId="0" xfId="2" applyNumberFormat="1" applyFont="1" applyFill="1" applyBorder="1" applyAlignment="1">
      <alignment horizontal="center"/>
    </xf>
    <xf numFmtId="0" fontId="6" fillId="0" borderId="0" xfId="37" applyAlignment="1">
      <alignment vertical="center"/>
    </xf>
    <xf numFmtId="0" fontId="6" fillId="0" borderId="0" xfId="37" applyAlignment="1">
      <alignment horizontal="center" vertical="center"/>
    </xf>
    <xf numFmtId="0" fontId="6" fillId="0" borderId="0" xfId="37" applyBorder="1" applyAlignment="1">
      <alignment vertical="center"/>
    </xf>
    <xf numFmtId="0" fontId="6" fillId="0" borderId="0" xfId="37" applyNumberFormat="1" applyBorder="1" applyAlignment="1">
      <alignment horizontal="center" vertical="center"/>
    </xf>
    <xf numFmtId="0" fontId="26" fillId="0" borderId="0" xfId="39" applyFont="1" applyFill="1" applyBorder="1" applyAlignment="1">
      <alignment horizontal="center" vertical="center"/>
    </xf>
    <xf numFmtId="2" fontId="6" fillId="0" borderId="0" xfId="37" applyNumberFormat="1" applyAlignment="1">
      <alignment vertical="center"/>
    </xf>
    <xf numFmtId="0" fontId="9" fillId="2" borderId="5" xfId="37" applyFont="1" applyFill="1" applyBorder="1" applyAlignment="1">
      <alignment horizontal="center" vertical="center"/>
    </xf>
    <xf numFmtId="167" fontId="6" fillId="0" borderId="0" xfId="37" applyNumberFormat="1" applyAlignment="1">
      <alignment vertical="center"/>
    </xf>
    <xf numFmtId="0" fontId="12" fillId="2" borderId="5" xfId="38" applyFont="1" applyFill="1" applyBorder="1" applyAlignment="1">
      <alignment horizontal="left" vertical="center"/>
    </xf>
    <xf numFmtId="167" fontId="12" fillId="2" borderId="6" xfId="1" applyNumberFormat="1" applyFont="1" applyFill="1" applyBorder="1" applyAlignment="1">
      <alignment horizontal="center" vertical="center"/>
    </xf>
    <xf numFmtId="0" fontId="12" fillId="0" borderId="0" xfId="38" applyFont="1" applyFill="1" applyBorder="1" applyAlignment="1">
      <alignment horizontal="left" vertical="center"/>
    </xf>
    <xf numFmtId="167" fontId="12" fillId="0" borderId="0" xfId="1" applyNumberFormat="1" applyFont="1" applyFill="1" applyBorder="1" applyAlignment="1">
      <alignment horizontal="center" vertical="center"/>
    </xf>
    <xf numFmtId="0" fontId="6" fillId="0" borderId="0" xfId="37" applyFill="1" applyAlignment="1">
      <alignment vertical="center"/>
    </xf>
    <xf numFmtId="167" fontId="12" fillId="0" borderId="0" xfId="1" applyNumberFormat="1" applyFont="1" applyFill="1" applyBorder="1" applyAlignment="1">
      <alignment vertical="center"/>
    </xf>
    <xf numFmtId="10" fontId="12" fillId="0" borderId="0" xfId="2" applyNumberFormat="1" applyFont="1" applyFill="1" applyBorder="1" applyAlignment="1">
      <alignment horizontal="center" vertical="center" wrapText="1"/>
    </xf>
    <xf numFmtId="0" fontId="6" fillId="0" borderId="0" xfId="37"/>
    <xf numFmtId="0" fontId="27" fillId="0" borderId="0" xfId="37" applyFont="1"/>
    <xf numFmtId="0" fontId="12" fillId="0" borderId="0" xfId="38" applyFont="1" applyBorder="1" applyAlignment="1">
      <alignment horizontal="left" vertical="center" indent="2"/>
    </xf>
    <xf numFmtId="0" fontId="12" fillId="0" borderId="0" xfId="37" applyFont="1" applyBorder="1" applyAlignment="1">
      <alignment vertical="center"/>
    </xf>
    <xf numFmtId="0" fontId="6" fillId="0" borderId="7" xfId="37" applyBorder="1" applyAlignment="1">
      <alignment vertical="center"/>
    </xf>
    <xf numFmtId="0" fontId="6" fillId="0" borderId="17" xfId="37" applyBorder="1" applyAlignment="1">
      <alignment vertical="center"/>
    </xf>
    <xf numFmtId="0" fontId="6" fillId="0" borderId="9" xfId="37" applyBorder="1" applyAlignment="1">
      <alignment vertical="center"/>
    </xf>
    <xf numFmtId="0" fontId="12" fillId="2" borderId="5" xfId="38" applyFont="1" applyFill="1" applyBorder="1" applyAlignment="1">
      <alignment vertical="center"/>
    </xf>
    <xf numFmtId="0" fontId="6" fillId="0" borderId="7" xfId="12" applyFont="1" applyBorder="1" applyAlignment="1">
      <alignment vertical="center"/>
    </xf>
    <xf numFmtId="0" fontId="6" fillId="0" borderId="17" xfId="12" applyFont="1" applyBorder="1" applyAlignment="1">
      <alignment vertical="center"/>
    </xf>
    <xf numFmtId="0" fontId="6" fillId="0" borderId="9" xfId="12" applyFont="1" applyBorder="1" applyAlignment="1">
      <alignment vertical="center"/>
    </xf>
    <xf numFmtId="0" fontId="6" fillId="0" borderId="0" xfId="12"/>
    <xf numFmtId="0" fontId="12" fillId="0" borderId="0" xfId="12" applyFont="1" applyAlignment="1">
      <alignment horizontal="center" vertical="center"/>
    </xf>
    <xf numFmtId="0" fontId="6" fillId="0" borderId="1" xfId="12" applyFont="1" applyBorder="1" applyAlignment="1">
      <alignment vertical="center"/>
    </xf>
    <xf numFmtId="0" fontId="6" fillId="0" borderId="0" xfId="12" applyAlignment="1">
      <alignment vertical="center"/>
    </xf>
    <xf numFmtId="0" fontId="6" fillId="0" borderId="24" xfId="12" applyFont="1" applyBorder="1" applyAlignment="1">
      <alignment vertical="center"/>
    </xf>
    <xf numFmtId="0" fontId="6" fillId="0" borderId="22" xfId="12" applyFont="1" applyBorder="1" applyAlignment="1">
      <alignment vertical="center"/>
    </xf>
    <xf numFmtId="0" fontId="12" fillId="2" borderId="22" xfId="12" applyFont="1" applyFill="1" applyBorder="1" applyAlignment="1">
      <alignment vertical="center"/>
    </xf>
    <xf numFmtId="168" fontId="26" fillId="2" borderId="32" xfId="2" applyNumberFormat="1" applyFont="1" applyFill="1" applyBorder="1" applyAlignment="1">
      <alignment horizontal="center" vertical="center"/>
    </xf>
    <xf numFmtId="168" fontId="26" fillId="2" borderId="22" xfId="2" applyNumberFormat="1" applyFont="1" applyFill="1" applyBorder="1" applyAlignment="1">
      <alignment horizontal="center" vertical="center"/>
    </xf>
    <xf numFmtId="168" fontId="26" fillId="2" borderId="42" xfId="2" applyNumberFormat="1" applyFont="1" applyFill="1" applyBorder="1" applyAlignment="1">
      <alignment horizontal="center" vertical="center"/>
    </xf>
    <xf numFmtId="0" fontId="6" fillId="0" borderId="0" xfId="12" applyFont="1"/>
    <xf numFmtId="168" fontId="6" fillId="0" borderId="0" xfId="2" applyNumberFormat="1" applyFont="1"/>
    <xf numFmtId="168" fontId="6" fillId="0" borderId="0" xfId="12" applyNumberFormat="1"/>
    <xf numFmtId="0" fontId="26" fillId="0" borderId="17" xfId="3" applyFont="1" applyBorder="1" applyAlignment="1">
      <alignment horizontal="right" vertical="center"/>
    </xf>
    <xf numFmtId="10" fontId="12" fillId="0" borderId="19" xfId="2" applyNumberFormat="1" applyFont="1" applyBorder="1" applyAlignment="1">
      <alignment horizontal="center" vertical="center"/>
    </xf>
    <xf numFmtId="0" fontId="26" fillId="0" borderId="9" xfId="3" applyFont="1" applyBorder="1" applyAlignment="1">
      <alignment horizontal="right" vertical="center"/>
    </xf>
    <xf numFmtId="9" fontId="12" fillId="0" borderId="40" xfId="2" applyNumberFormat="1" applyFont="1" applyBorder="1" applyAlignment="1">
      <alignment horizontal="center" vertical="center"/>
    </xf>
    <xf numFmtId="0" fontId="6" fillId="0" borderId="0" xfId="3" applyAlignment="1">
      <alignment vertical="center"/>
    </xf>
    <xf numFmtId="166" fontId="6" fillId="0" borderId="0" xfId="3" applyNumberFormat="1" applyAlignment="1">
      <alignment vertical="center"/>
    </xf>
    <xf numFmtId="0" fontId="6" fillId="0" borderId="0" xfId="3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centerContinuous" vertical="center"/>
    </xf>
    <xf numFmtId="0" fontId="12" fillId="0" borderId="17" xfId="3" applyFont="1" applyBorder="1" applyAlignment="1">
      <alignment horizontal="right" vertical="center"/>
    </xf>
    <xf numFmtId="10" fontId="12" fillId="0" borderId="19" xfId="2" applyNumberFormat="1" applyFont="1" applyBorder="1" applyAlignment="1">
      <alignment horizontal="center"/>
    </xf>
    <xf numFmtId="0" fontId="12" fillId="0" borderId="9" xfId="3" applyFont="1" applyBorder="1" applyAlignment="1">
      <alignment horizontal="right"/>
    </xf>
    <xf numFmtId="10" fontId="12" fillId="0" borderId="40" xfId="2" applyNumberFormat="1" applyFont="1" applyBorder="1" applyAlignment="1">
      <alignment horizontal="center"/>
    </xf>
    <xf numFmtId="166" fontId="6" fillId="0" borderId="0" xfId="3" applyNumberFormat="1"/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13"/>
    <xf numFmtId="10" fontId="23" fillId="0" borderId="16" xfId="2" applyNumberFormat="1" applyFont="1" applyBorder="1" applyAlignment="1">
      <alignment horizontal="center" vertical="center"/>
    </xf>
    <xf numFmtId="10" fontId="23" fillId="0" borderId="19" xfId="2" applyNumberFormat="1" applyFont="1" applyBorder="1" applyAlignment="1">
      <alignment horizontal="center" vertical="center"/>
    </xf>
    <xf numFmtId="10" fontId="23" fillId="0" borderId="40" xfId="2" applyNumberFormat="1" applyFont="1" applyBorder="1" applyAlignment="1">
      <alignment horizontal="center" vertical="center"/>
    </xf>
    <xf numFmtId="0" fontId="14" fillId="0" borderId="47" xfId="3" applyFont="1" applyBorder="1" applyAlignment="1">
      <alignment horizontal="center" vertical="center" wrapText="1"/>
    </xf>
    <xf numFmtId="0" fontId="5" fillId="0" borderId="0" xfId="12" applyFont="1" applyAlignment="1">
      <alignment horizontal="center" vertical="center" wrapText="1"/>
    </xf>
    <xf numFmtId="0" fontId="6" fillId="0" borderId="0" xfId="12" applyAlignment="1">
      <alignment horizontal="center" vertical="center"/>
    </xf>
    <xf numFmtId="0" fontId="6" fillId="0" borderId="0" xfId="12" applyFont="1" applyAlignment="1">
      <alignment vertical="center"/>
    </xf>
    <xf numFmtId="0" fontId="5" fillId="0" borderId="0" xfId="12" applyFont="1" applyAlignment="1">
      <alignment vertical="center" wrapText="1"/>
    </xf>
    <xf numFmtId="0" fontId="17" fillId="0" borderId="0" xfId="12" applyFont="1" applyAlignment="1">
      <alignment vertical="center"/>
    </xf>
    <xf numFmtId="0" fontId="27" fillId="0" borderId="0" xfId="12" applyFont="1"/>
    <xf numFmtId="0" fontId="27" fillId="0" borderId="0" xfId="39" applyFont="1"/>
    <xf numFmtId="0" fontId="27" fillId="0" borderId="0" xfId="12" applyFont="1" applyAlignment="1">
      <alignment vertical="center"/>
    </xf>
    <xf numFmtId="171" fontId="25" fillId="0" borderId="23" xfId="6" applyNumberFormat="1" applyFont="1" applyBorder="1" applyAlignment="1">
      <alignment vertical="center"/>
    </xf>
    <xf numFmtId="171" fontId="25" fillId="0" borderId="17" xfId="6" applyNumberFormat="1" applyFont="1" applyBorder="1" applyAlignment="1">
      <alignment vertical="center"/>
    </xf>
    <xf numFmtId="10" fontId="23" fillId="0" borderId="16" xfId="12" applyNumberFormat="1" applyFont="1" applyBorder="1" applyAlignment="1">
      <alignment horizontal="center" vertical="center" wrapText="1"/>
    </xf>
    <xf numFmtId="10" fontId="23" fillId="0" borderId="19" xfId="12" applyNumberFormat="1" applyFont="1" applyBorder="1" applyAlignment="1">
      <alignment horizontal="center" vertical="center" wrapText="1"/>
    </xf>
    <xf numFmtId="10" fontId="23" fillId="0" borderId="21" xfId="12" applyNumberFormat="1" applyFont="1" applyBorder="1" applyAlignment="1">
      <alignment horizontal="center" vertical="center" wrapText="1"/>
    </xf>
    <xf numFmtId="0" fontId="6" fillId="0" borderId="0" xfId="12" applyAlignment="1">
      <alignment horizontal="center"/>
    </xf>
    <xf numFmtId="0" fontId="25" fillId="0" borderId="17" xfId="12" applyFont="1" applyBorder="1" applyAlignment="1">
      <alignment horizontal="center" vertical="center"/>
    </xf>
    <xf numFmtId="0" fontId="35" fillId="0" borderId="0" xfId="12" applyFont="1" applyAlignment="1">
      <alignment horizontal="justify"/>
    </xf>
    <xf numFmtId="0" fontId="25" fillId="0" borderId="23" xfId="12" applyFont="1" applyBorder="1" applyAlignment="1">
      <alignment horizontal="right" indent="2"/>
    </xf>
    <xf numFmtId="0" fontId="25" fillId="0" borderId="17" xfId="12" applyFont="1" applyBorder="1" applyAlignment="1">
      <alignment horizontal="right" indent="2"/>
    </xf>
    <xf numFmtId="171" fontId="25" fillId="0" borderId="29" xfId="6" applyNumberFormat="1" applyFont="1" applyBorder="1" applyAlignment="1">
      <alignment vertical="center"/>
    </xf>
    <xf numFmtId="0" fontId="25" fillId="0" borderId="9" xfId="12" applyFont="1" applyBorder="1" applyAlignment="1">
      <alignment horizontal="right" indent="2"/>
    </xf>
    <xf numFmtId="0" fontId="34" fillId="0" borderId="0" xfId="12" applyFont="1" applyBorder="1" applyAlignment="1">
      <alignment horizontal="right"/>
    </xf>
    <xf numFmtId="0" fontId="34" fillId="0" borderId="0" xfId="12" applyFont="1" applyBorder="1" applyAlignment="1">
      <alignment horizontal="center"/>
    </xf>
    <xf numFmtId="0" fontId="5" fillId="0" borderId="0" xfId="12" applyFont="1" applyAlignment="1">
      <alignment horizontal="center" vertical="center" wrapText="1"/>
    </xf>
    <xf numFmtId="0" fontId="5" fillId="0" borderId="0" xfId="42" applyFont="1" applyAlignment="1">
      <alignment vertical="center" wrapText="1"/>
    </xf>
    <xf numFmtId="0" fontId="36" fillId="0" borderId="0" xfId="42" applyAlignment="1">
      <alignment horizontal="center" vertical="center"/>
    </xf>
    <xf numFmtId="0" fontId="36" fillId="0" borderId="0" xfId="42"/>
    <xf numFmtId="0" fontId="36" fillId="0" borderId="0" xfId="42" applyAlignment="1">
      <alignment vertical="center"/>
    </xf>
    <xf numFmtId="171" fontId="25" fillId="0" borderId="8" xfId="43" applyNumberFormat="1" applyFont="1" applyBorder="1" applyAlignment="1">
      <alignment vertical="center"/>
    </xf>
    <xf numFmtId="171" fontId="25" fillId="0" borderId="35" xfId="43" applyNumberFormat="1" applyFont="1" applyBorder="1" applyAlignment="1">
      <alignment vertical="center"/>
    </xf>
    <xf numFmtId="171" fontId="25" fillId="0" borderId="10" xfId="43" applyNumberFormat="1" applyFont="1" applyBorder="1" applyAlignment="1">
      <alignment vertical="center"/>
    </xf>
    <xf numFmtId="0" fontId="17" fillId="0" borderId="0" xfId="42" applyFont="1" applyAlignment="1">
      <alignment vertical="center"/>
    </xf>
    <xf numFmtId="171" fontId="25" fillId="0" borderId="35" xfId="6" applyNumberFormat="1" applyFont="1" applyBorder="1" applyAlignment="1">
      <alignment vertical="center"/>
    </xf>
    <xf numFmtId="171" fontId="25" fillId="0" borderId="37" xfId="6" applyNumberFormat="1" applyFont="1" applyBorder="1" applyAlignment="1">
      <alignment vertical="center"/>
    </xf>
    <xf numFmtId="0" fontId="37" fillId="0" borderId="0" xfId="12" applyFont="1" applyAlignment="1">
      <alignment horizontal="justify" vertical="center"/>
    </xf>
    <xf numFmtId="0" fontId="5" fillId="0" borderId="0" xfId="12" applyFont="1" applyAlignment="1">
      <alignment vertical="center"/>
    </xf>
    <xf numFmtId="3" fontId="25" fillId="0" borderId="14" xfId="12" applyNumberFormat="1" applyFont="1" applyBorder="1" applyAlignment="1">
      <alignment horizontal="center" vertical="center"/>
    </xf>
    <xf numFmtId="3" fontId="25" fillId="0" borderId="20" xfId="12" applyNumberFormat="1" applyFont="1" applyBorder="1" applyAlignment="1">
      <alignment horizontal="center" vertical="center"/>
    </xf>
    <xf numFmtId="0" fontId="12" fillId="0" borderId="0" xfId="12" applyFont="1" applyAlignment="1">
      <alignment vertical="center"/>
    </xf>
    <xf numFmtId="3" fontId="25" fillId="0" borderId="25" xfId="12" applyNumberFormat="1" applyFont="1" applyBorder="1" applyAlignment="1">
      <alignment horizontal="center" vertical="center"/>
    </xf>
    <xf numFmtId="164" fontId="6" fillId="0" borderId="54" xfId="8" applyFont="1" applyBorder="1" applyAlignment="1">
      <alignment vertical="center"/>
    </xf>
    <xf numFmtId="164" fontId="6" fillId="0" borderId="16" xfId="8" applyFont="1" applyBorder="1" applyAlignment="1">
      <alignment vertical="center"/>
    </xf>
    <xf numFmtId="0" fontId="25" fillId="0" borderId="0" xfId="12" applyFont="1" applyAlignment="1">
      <alignment vertical="center"/>
    </xf>
    <xf numFmtId="164" fontId="25" fillId="0" borderId="0" xfId="8" applyFont="1" applyAlignment="1">
      <alignment vertical="center"/>
    </xf>
    <xf numFmtId="0" fontId="25" fillId="0" borderId="0" xfId="12" applyFont="1"/>
    <xf numFmtId="0" fontId="18" fillId="0" borderId="7" xfId="12" applyFont="1" applyBorder="1" applyAlignment="1">
      <alignment horizontal="left" vertical="center" indent="2"/>
    </xf>
    <xf numFmtId="0" fontId="6" fillId="0" borderId="0" xfId="12" applyFont="1" applyBorder="1"/>
    <xf numFmtId="0" fontId="14" fillId="0" borderId="0" xfId="12" applyFont="1" applyBorder="1"/>
    <xf numFmtId="0" fontId="12" fillId="0" borderId="0" xfId="12" applyFont="1" applyFill="1" applyBorder="1" applyAlignment="1">
      <alignment horizontal="center" vertical="center"/>
    </xf>
    <xf numFmtId="0" fontId="12" fillId="2" borderId="5" xfId="12" applyFont="1" applyFill="1" applyBorder="1" applyAlignment="1">
      <alignment horizontal="center" vertical="center" wrapText="1"/>
    </xf>
    <xf numFmtId="0" fontId="6" fillId="0" borderId="0" xfId="12" applyFill="1"/>
    <xf numFmtId="0" fontId="12" fillId="0" borderId="5" xfId="12" applyFont="1" applyBorder="1" applyAlignment="1">
      <alignment vertical="center"/>
    </xf>
    <xf numFmtId="0" fontId="6" fillId="0" borderId="0" xfId="12" applyFont="1" applyFill="1" applyBorder="1"/>
    <xf numFmtId="0" fontId="23" fillId="0" borderId="34" xfId="12" applyFont="1" applyBorder="1" applyAlignment="1">
      <alignment horizontal="left" vertical="center" wrapText="1" indent="2"/>
    </xf>
    <xf numFmtId="0" fontId="23" fillId="0" borderId="38" xfId="12" applyFont="1" applyBorder="1" applyAlignment="1">
      <alignment horizontal="left" vertical="center" wrapText="1" indent="2"/>
    </xf>
    <xf numFmtId="0" fontId="23" fillId="0" borderId="34" xfId="12" applyFont="1" applyBorder="1" applyAlignment="1">
      <alignment horizontal="left" vertical="center" indent="2"/>
    </xf>
    <xf numFmtId="0" fontId="23" fillId="0" borderId="59" xfId="12" applyFont="1" applyBorder="1" applyAlignment="1">
      <alignment horizontal="left" vertical="center" indent="2"/>
    </xf>
    <xf numFmtId="0" fontId="23" fillId="0" borderId="36" xfId="12" applyFont="1" applyBorder="1" applyAlignment="1">
      <alignment horizontal="left" vertical="center" indent="2"/>
    </xf>
    <xf numFmtId="164" fontId="6" fillId="0" borderId="0" xfId="12" applyNumberFormat="1"/>
    <xf numFmtId="10" fontId="25" fillId="0" borderId="7" xfId="12" applyNumberFormat="1" applyFont="1" applyBorder="1" applyAlignment="1">
      <alignment horizontal="right" vertical="center" indent="2"/>
    </xf>
    <xf numFmtId="10" fontId="25" fillId="0" borderId="8" xfId="12" applyNumberFormat="1" applyFont="1" applyBorder="1" applyAlignment="1">
      <alignment horizontal="right" vertical="center" indent="2"/>
    </xf>
    <xf numFmtId="10" fontId="25" fillId="0" borderId="17" xfId="12" applyNumberFormat="1" applyFont="1" applyBorder="1" applyAlignment="1">
      <alignment horizontal="right" vertical="center" indent="2"/>
    </xf>
    <xf numFmtId="10" fontId="25" fillId="0" borderId="35" xfId="12" applyNumberFormat="1" applyFont="1" applyBorder="1" applyAlignment="1">
      <alignment horizontal="right" vertical="center" indent="2"/>
    </xf>
    <xf numFmtId="0" fontId="12" fillId="0" borderId="7" xfId="12" applyFont="1" applyBorder="1" applyAlignment="1">
      <alignment wrapText="1"/>
    </xf>
    <xf numFmtId="0" fontId="12" fillId="0" borderId="17" xfId="12" applyFont="1" applyBorder="1" applyAlignment="1">
      <alignment wrapText="1"/>
    </xf>
    <xf numFmtId="0" fontId="12" fillId="0" borderId="29" xfId="12" applyFont="1" applyBorder="1" applyAlignment="1">
      <alignment wrapText="1"/>
    </xf>
    <xf numFmtId="0" fontId="10" fillId="0" borderId="0" xfId="12" applyFont="1" applyAlignment="1">
      <alignment vertical="center"/>
    </xf>
    <xf numFmtId="0" fontId="40" fillId="0" borderId="0" xfId="12" applyFont="1"/>
    <xf numFmtId="0" fontId="9" fillId="0" borderId="0" xfId="12" applyFont="1" applyFill="1" applyBorder="1" applyAlignment="1">
      <alignment horizontal="center" vertical="center"/>
    </xf>
    <xf numFmtId="0" fontId="6" fillId="0" borderId="0" xfId="12" applyBorder="1"/>
    <xf numFmtId="0" fontId="10" fillId="0" borderId="0" xfId="12" applyFont="1" applyBorder="1" applyAlignment="1">
      <alignment vertical="center"/>
    </xf>
    <xf numFmtId="0" fontId="6" fillId="0" borderId="0" xfId="12" applyBorder="1" applyAlignment="1">
      <alignment vertical="center"/>
    </xf>
    <xf numFmtId="0" fontId="6" fillId="0" borderId="17" xfId="12" applyFont="1" applyFill="1" applyBorder="1" applyAlignment="1">
      <alignment horizontal="right" vertical="center" indent="2"/>
    </xf>
    <xf numFmtId="0" fontId="25" fillId="0" borderId="9" xfId="12" applyFont="1" applyBorder="1" applyAlignment="1">
      <alignment horizontal="center" vertical="center"/>
    </xf>
    <xf numFmtId="10" fontId="25" fillId="0" borderId="19" xfId="27" applyNumberFormat="1" applyFont="1" applyBorder="1" applyAlignment="1">
      <alignment horizontal="center" vertical="center"/>
    </xf>
    <xf numFmtId="10" fontId="25" fillId="0" borderId="70" xfId="27" applyNumberFormat="1" applyFont="1" applyBorder="1" applyAlignment="1">
      <alignment horizontal="center" vertical="center"/>
    </xf>
    <xf numFmtId="167" fontId="6" fillId="0" borderId="0" xfId="12" applyNumberFormat="1"/>
    <xf numFmtId="10" fontId="25" fillId="0" borderId="62" xfId="27" applyNumberFormat="1" applyFont="1" applyBorder="1" applyAlignment="1">
      <alignment horizontal="center" vertical="center"/>
    </xf>
    <xf numFmtId="10" fontId="25" fillId="0" borderId="40" xfId="27" applyNumberFormat="1" applyFont="1" applyBorder="1" applyAlignment="1">
      <alignment horizontal="center" vertical="center"/>
    </xf>
    <xf numFmtId="10" fontId="25" fillId="0" borderId="71" xfId="27" applyNumberFormat="1" applyFont="1" applyBorder="1" applyAlignment="1">
      <alignment horizontal="center" vertical="center"/>
    </xf>
    <xf numFmtId="0" fontId="39" fillId="0" borderId="0" xfId="12" applyFont="1"/>
    <xf numFmtId="0" fontId="6" fillId="0" borderId="5" xfId="12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166" fontId="12" fillId="0" borderId="0" xfId="17" applyNumberFormat="1" applyFont="1" applyBorder="1" applyAlignment="1">
      <alignment horizontal="left" vertical="center" wrapText="1"/>
    </xf>
    <xf numFmtId="166" fontId="6" fillId="0" borderId="7" xfId="17" applyNumberFormat="1" applyFont="1" applyBorder="1" applyAlignment="1">
      <alignment horizontal="left" vertical="center" wrapText="1" indent="2"/>
    </xf>
    <xf numFmtId="166" fontId="6" fillId="0" borderId="17" xfId="17" applyNumberFormat="1" applyFont="1" applyBorder="1" applyAlignment="1">
      <alignment horizontal="left" vertical="center" wrapText="1" indent="2"/>
    </xf>
    <xf numFmtId="166" fontId="6" fillId="0" borderId="29" xfId="17" applyNumberFormat="1" applyFont="1" applyBorder="1" applyAlignment="1">
      <alignment horizontal="left" vertical="center" wrapText="1" indent="2"/>
    </xf>
    <xf numFmtId="0" fontId="6" fillId="0" borderId="0" xfId="3" applyFill="1"/>
    <xf numFmtId="0" fontId="5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3" fillId="0" borderId="11" xfId="0" applyFont="1" applyBorder="1" applyAlignment="1">
      <alignment vertic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3" borderId="11" xfId="0" applyFont="1" applyFill="1" applyBorder="1" applyAlignment="1">
      <alignment vertical="center" wrapText="1"/>
    </xf>
    <xf numFmtId="14" fontId="23" fillId="3" borderId="1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8" fillId="0" borderId="7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11" fillId="0" borderId="0" xfId="12" applyFont="1" applyAlignment="1">
      <alignment vertical="center"/>
    </xf>
    <xf numFmtId="0" fontId="6" fillId="0" borderId="0" xfId="12" applyAlignment="1">
      <alignment horizontal="right"/>
    </xf>
    <xf numFmtId="10" fontId="6" fillId="0" borderId="0" xfId="12" applyNumberFormat="1"/>
    <xf numFmtId="0" fontId="13" fillId="0" borderId="0" xfId="12" applyFont="1" applyAlignment="1">
      <alignment vertical="center"/>
    </xf>
    <xf numFmtId="0" fontId="6" fillId="0" borderId="0" xfId="12" applyAlignment="1">
      <alignment horizontal="left" vertical="center"/>
    </xf>
    <xf numFmtId="0" fontId="13" fillId="0" borderId="0" xfId="12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0" fillId="0" borderId="11" xfId="0" applyFont="1" applyBorder="1"/>
    <xf numFmtId="0" fontId="32" fillId="0" borderId="11" xfId="0" applyFont="1" applyBorder="1" applyAlignment="1">
      <alignment horizontal="center"/>
    </xf>
    <xf numFmtId="164" fontId="6" fillId="0" borderId="0" xfId="39" applyNumberFormat="1"/>
    <xf numFmtId="173" fontId="23" fillId="0" borderId="8" xfId="1" applyNumberFormat="1" applyFont="1" applyBorder="1" applyAlignment="1">
      <alignment vertical="center"/>
    </xf>
    <xf numFmtId="173" fontId="23" fillId="0" borderId="35" xfId="1" applyNumberFormat="1" applyFont="1" applyBorder="1" applyAlignment="1">
      <alignment vertical="center"/>
    </xf>
    <xf numFmtId="173" fontId="23" fillId="0" borderId="10" xfId="1" applyNumberFormat="1" applyFont="1" applyBorder="1" applyAlignment="1">
      <alignment vertical="center"/>
    </xf>
    <xf numFmtId="4" fontId="12" fillId="0" borderId="18" xfId="6" applyNumberFormat="1" applyFont="1" applyBorder="1" applyAlignment="1">
      <alignment vertical="center"/>
    </xf>
    <xf numFmtId="4" fontId="12" fillId="0" borderId="44" xfId="6" applyNumberFormat="1" applyFont="1" applyBorder="1" applyAlignment="1">
      <alignment vertical="center"/>
    </xf>
    <xf numFmtId="4" fontId="12" fillId="0" borderId="18" xfId="6" applyNumberFormat="1" applyFont="1" applyBorder="1"/>
    <xf numFmtId="4" fontId="12" fillId="0" borderId="44" xfId="6" applyNumberFormat="1" applyFont="1" applyBorder="1"/>
    <xf numFmtId="9" fontId="12" fillId="0" borderId="40" xfId="2" applyNumberFormat="1" applyFont="1" applyBorder="1" applyAlignment="1">
      <alignment horizontal="center"/>
    </xf>
    <xf numFmtId="4" fontId="23" fillId="0" borderId="49" xfId="3" applyNumberFormat="1" applyFont="1" applyBorder="1" applyAlignment="1">
      <alignment vertical="center"/>
    </xf>
    <xf numFmtId="0" fontId="14" fillId="0" borderId="11" xfId="3" applyFont="1" applyBorder="1" applyAlignment="1">
      <alignment horizontal="center" vertical="center" wrapText="1"/>
    </xf>
    <xf numFmtId="170" fontId="33" fillId="0" borderId="49" xfId="3" applyNumberFormat="1" applyFont="1" applyBorder="1" applyAlignment="1">
      <alignment vertical="center"/>
    </xf>
    <xf numFmtId="172" fontId="25" fillId="0" borderId="54" xfId="6" applyNumberFormat="1" applyFont="1" applyBorder="1" applyAlignment="1">
      <alignment vertical="center"/>
    </xf>
    <xf numFmtId="172" fontId="25" fillId="0" borderId="18" xfId="6" applyNumberFormat="1" applyFont="1" applyBorder="1" applyAlignment="1">
      <alignment vertical="center"/>
    </xf>
    <xf numFmtId="172" fontId="25" fillId="0" borderId="20" xfId="6" applyNumberFormat="1" applyFont="1" applyBorder="1" applyAlignment="1">
      <alignment vertical="center"/>
    </xf>
    <xf numFmtId="172" fontId="25" fillId="0" borderId="18" xfId="6" applyNumberFormat="1" applyFont="1" applyBorder="1" applyAlignment="1">
      <alignment horizontal="right" vertical="center"/>
    </xf>
    <xf numFmtId="0" fontId="12" fillId="0" borderId="7" xfId="12" applyFont="1" applyFill="1" applyBorder="1" applyAlignment="1">
      <alignment horizontal="left" vertical="center"/>
    </xf>
    <xf numFmtId="0" fontId="12" fillId="0" borderId="17" xfId="12" applyFont="1" applyFill="1" applyBorder="1" applyAlignment="1">
      <alignment horizontal="left" vertical="center"/>
    </xf>
    <xf numFmtId="0" fontId="12" fillId="0" borderId="29" xfId="12" applyFont="1" applyFill="1" applyBorder="1" applyAlignment="1">
      <alignment horizontal="left" vertical="center"/>
    </xf>
    <xf numFmtId="0" fontId="12" fillId="0" borderId="5" xfId="12" applyFont="1" applyFill="1" applyBorder="1" applyAlignment="1">
      <alignment horizontal="left" vertical="center"/>
    </xf>
    <xf numFmtId="0" fontId="12" fillId="0" borderId="23" xfId="12" applyFont="1" applyFill="1" applyBorder="1" applyAlignment="1">
      <alignment horizontal="left" vertical="center"/>
    </xf>
    <xf numFmtId="0" fontId="12" fillId="0" borderId="9" xfId="12" applyFont="1" applyFill="1" applyBorder="1" applyAlignment="1">
      <alignment horizontal="left" vertical="center"/>
    </xf>
    <xf numFmtId="0" fontId="12" fillId="0" borderId="7" xfId="12" applyFont="1" applyFill="1" applyBorder="1" applyAlignment="1">
      <alignment horizontal="center" vertical="center"/>
    </xf>
    <xf numFmtId="0" fontId="12" fillId="0" borderId="17" xfId="12" applyFont="1" applyFill="1" applyBorder="1" applyAlignment="1">
      <alignment horizontal="center" vertical="center"/>
    </xf>
    <xf numFmtId="0" fontId="12" fillId="0" borderId="9" xfId="12" applyFont="1" applyFill="1" applyBorder="1" applyAlignment="1">
      <alignment horizontal="center" vertical="center"/>
    </xf>
    <xf numFmtId="0" fontId="12" fillId="0" borderId="17" xfId="12" applyFont="1" applyFill="1" applyBorder="1" applyAlignment="1">
      <alignment horizontal="justify" vertical="center"/>
    </xf>
    <xf numFmtId="0" fontId="12" fillId="0" borderId="29" xfId="12" applyFont="1" applyFill="1" applyBorder="1" applyAlignment="1">
      <alignment horizontal="justify" vertical="center"/>
    </xf>
    <xf numFmtId="0" fontId="46" fillId="0" borderId="0" xfId="12" applyFont="1" applyAlignment="1">
      <alignment vertical="center"/>
    </xf>
    <xf numFmtId="172" fontId="25" fillId="0" borderId="28" xfId="8" applyNumberFormat="1" applyFont="1" applyBorder="1" applyAlignment="1">
      <alignment vertical="center"/>
    </xf>
    <xf numFmtId="172" fontId="25" fillId="0" borderId="55" xfId="8" applyNumberFormat="1" applyFont="1" applyBorder="1" applyAlignment="1">
      <alignment vertical="center"/>
    </xf>
    <xf numFmtId="172" fontId="25" fillId="0" borderId="16" xfId="8" applyNumberFormat="1" applyFont="1" applyBorder="1" applyAlignment="1">
      <alignment vertical="center"/>
    </xf>
    <xf numFmtId="172" fontId="25" fillId="0" borderId="58" xfId="8" applyNumberFormat="1" applyFont="1" applyBorder="1" applyAlignment="1">
      <alignment vertical="center"/>
    </xf>
    <xf numFmtId="172" fontId="25" fillId="0" borderId="11" xfId="8" applyNumberFormat="1" applyFont="1" applyBorder="1" applyAlignment="1">
      <alignment vertical="center"/>
    </xf>
    <xf numFmtId="172" fontId="25" fillId="0" borderId="19" xfId="8" applyNumberFormat="1" applyFont="1" applyBorder="1" applyAlignment="1">
      <alignment vertical="center"/>
    </xf>
    <xf numFmtId="172" fontId="25" fillId="0" borderId="30" xfId="8" applyNumberFormat="1" applyFont="1" applyBorder="1" applyAlignment="1">
      <alignment vertical="center"/>
    </xf>
    <xf numFmtId="172" fontId="25" fillId="0" borderId="48" xfId="8" applyNumberFormat="1" applyFont="1" applyBorder="1" applyAlignment="1">
      <alignment vertical="center"/>
    </xf>
    <xf numFmtId="172" fontId="25" fillId="0" borderId="21" xfId="8" applyNumberFormat="1" applyFont="1" applyBorder="1" applyAlignment="1">
      <alignment vertical="center"/>
    </xf>
    <xf numFmtId="172" fontId="25" fillId="0" borderId="7" xfId="8" applyNumberFormat="1" applyFont="1" applyBorder="1" applyAlignment="1">
      <alignment vertical="center"/>
    </xf>
    <xf numFmtId="172" fontId="25" fillId="0" borderId="9" xfId="8" applyNumberFormat="1" applyFont="1" applyBorder="1" applyAlignment="1">
      <alignment vertical="center"/>
    </xf>
    <xf numFmtId="172" fontId="25" fillId="0" borderId="8" xfId="8" applyNumberFormat="1" applyFont="1" applyBorder="1" applyAlignment="1">
      <alignment vertical="center"/>
    </xf>
    <xf numFmtId="172" fontId="25" fillId="0" borderId="17" xfId="8" applyNumberFormat="1" applyFont="1" applyBorder="1" applyAlignment="1">
      <alignment vertical="center"/>
    </xf>
    <xf numFmtId="172" fontId="25" fillId="0" borderId="35" xfId="8" applyNumberFormat="1" applyFont="1" applyBorder="1" applyAlignment="1">
      <alignment vertical="center"/>
    </xf>
    <xf numFmtId="172" fontId="25" fillId="0" borderId="10" xfId="8" applyNumberFormat="1" applyFont="1" applyBorder="1" applyAlignment="1">
      <alignment vertical="center"/>
    </xf>
    <xf numFmtId="172" fontId="25" fillId="0" borderId="34" xfId="8" applyNumberFormat="1" applyFont="1" applyBorder="1" applyAlignment="1">
      <alignment vertical="center"/>
    </xf>
    <xf numFmtId="172" fontId="15" fillId="0" borderId="7" xfId="44" applyNumberFormat="1" applyFont="1" applyBorder="1" applyAlignment="1">
      <alignment vertical="center"/>
    </xf>
    <xf numFmtId="172" fontId="15" fillId="0" borderId="9" xfId="44" applyNumberFormat="1" applyFont="1" applyBorder="1" applyAlignment="1">
      <alignment vertical="center"/>
    </xf>
    <xf numFmtId="173" fontId="15" fillId="0" borderId="8" xfId="44" applyNumberFormat="1" applyFont="1" applyBorder="1" applyAlignment="1">
      <alignment vertical="center"/>
    </xf>
    <xf numFmtId="173" fontId="15" fillId="0" borderId="35" xfId="44" applyNumberFormat="1" applyFont="1" applyBorder="1" applyAlignment="1">
      <alignment vertical="center"/>
    </xf>
    <xf numFmtId="173" fontId="15" fillId="0" borderId="10" xfId="44" applyNumberFormat="1" applyFont="1" applyBorder="1" applyAlignment="1">
      <alignment vertical="center"/>
    </xf>
    <xf numFmtId="0" fontId="12" fillId="0" borderId="0" xfId="42" applyFont="1" applyAlignment="1">
      <alignment vertical="center"/>
    </xf>
    <xf numFmtId="0" fontId="27" fillId="0" borderId="0" xfId="42" applyFont="1"/>
    <xf numFmtId="3" fontId="25" fillId="0" borderId="27" xfId="8" applyNumberFormat="1" applyFont="1" applyBorder="1" applyAlignment="1">
      <alignment vertical="center"/>
    </xf>
    <xf numFmtId="4" fontId="25" fillId="0" borderId="10" xfId="8" applyNumberFormat="1" applyFont="1" applyBorder="1" applyAlignment="1">
      <alignment vertical="center"/>
    </xf>
    <xf numFmtId="0" fontId="12" fillId="0" borderId="7" xfId="12" applyFont="1" applyFill="1" applyBorder="1" applyAlignment="1">
      <alignment vertical="center"/>
    </xf>
    <xf numFmtId="0" fontId="12" fillId="0" borderId="17" xfId="12" applyFont="1" applyFill="1" applyBorder="1" applyAlignment="1">
      <alignment vertical="center"/>
    </xf>
    <xf numFmtId="0" fontId="12" fillId="0" borderId="9" xfId="12" applyFont="1" applyFill="1" applyBorder="1" applyAlignment="1">
      <alignment vertical="center"/>
    </xf>
    <xf numFmtId="172" fontId="26" fillId="0" borderId="23" xfId="8" applyNumberFormat="1" applyFont="1" applyFill="1" applyBorder="1" applyAlignment="1">
      <alignment horizontal="right" vertical="center"/>
    </xf>
    <xf numFmtId="172" fontId="25" fillId="0" borderId="17" xfId="8" applyNumberFormat="1" applyFont="1" applyFill="1" applyBorder="1" applyAlignment="1">
      <alignment horizontal="right" vertical="center"/>
    </xf>
    <xf numFmtId="172" fontId="26" fillId="0" borderId="17" xfId="8" applyNumberFormat="1" applyFont="1" applyFill="1" applyBorder="1" applyAlignment="1">
      <alignment horizontal="right" vertical="center"/>
    </xf>
    <xf numFmtId="172" fontId="26" fillId="0" borderId="9" xfId="8" applyNumberFormat="1" applyFont="1" applyFill="1" applyBorder="1" applyAlignment="1">
      <alignment horizontal="right" vertical="center"/>
    </xf>
    <xf numFmtId="172" fontId="25" fillId="0" borderId="20" xfId="8" applyNumberFormat="1" applyFont="1" applyBorder="1" applyAlignment="1">
      <alignment vertical="center"/>
    </xf>
    <xf numFmtId="173" fontId="25" fillId="0" borderId="15" xfId="8" applyNumberFormat="1" applyFont="1" applyBorder="1" applyAlignment="1">
      <alignment vertical="center"/>
    </xf>
    <xf numFmtId="173" fontId="25" fillId="0" borderId="21" xfId="8" applyNumberFormat="1" applyFont="1" applyBorder="1" applyAlignment="1">
      <alignment vertical="center"/>
    </xf>
    <xf numFmtId="172" fontId="25" fillId="0" borderId="36" xfId="8" applyNumberFormat="1" applyFont="1" applyBorder="1" applyAlignment="1">
      <alignment vertical="center"/>
    </xf>
    <xf numFmtId="172" fontId="25" fillId="0" borderId="6" xfId="8" applyNumberFormat="1" applyFont="1" applyBorder="1" applyAlignment="1">
      <alignment vertical="center"/>
    </xf>
    <xf numFmtId="172" fontId="14" fillId="0" borderId="23" xfId="1" applyNumberFormat="1" applyFont="1" applyFill="1" applyBorder="1" applyAlignment="1">
      <alignment horizontal="right" vertical="center"/>
    </xf>
    <xf numFmtId="172" fontId="14" fillId="0" borderId="17" xfId="1" applyNumberFormat="1" applyFont="1" applyFill="1" applyBorder="1" applyAlignment="1">
      <alignment horizontal="right" vertical="center"/>
    </xf>
    <xf numFmtId="172" fontId="14" fillId="0" borderId="29" xfId="1" applyNumberFormat="1" applyFont="1" applyFill="1" applyBorder="1" applyAlignment="1">
      <alignment horizontal="right" vertical="center"/>
    </xf>
    <xf numFmtId="0" fontId="45" fillId="0" borderId="18" xfId="0" applyFont="1" applyBorder="1" applyAlignment="1">
      <alignment vertical="center"/>
    </xf>
    <xf numFmtId="172" fontId="23" fillId="0" borderId="54" xfId="1" applyNumberFormat="1" applyFont="1" applyBorder="1" applyAlignment="1">
      <alignment vertical="center"/>
    </xf>
    <xf numFmtId="172" fontId="23" fillId="0" borderId="55" xfId="1" applyNumberFormat="1" applyFont="1" applyBorder="1" applyAlignment="1">
      <alignment vertical="center"/>
    </xf>
    <xf numFmtId="172" fontId="23" fillId="0" borderId="18" xfId="1" applyNumberFormat="1" applyFont="1" applyBorder="1" applyAlignment="1">
      <alignment vertical="center"/>
    </xf>
    <xf numFmtId="172" fontId="23" fillId="0" borderId="11" xfId="1" applyNumberFormat="1" applyFont="1" applyBorder="1" applyAlignment="1">
      <alignment vertical="center"/>
    </xf>
    <xf numFmtId="172" fontId="23" fillId="0" borderId="44" xfId="1" applyNumberFormat="1" applyFont="1" applyBorder="1" applyAlignment="1">
      <alignment vertical="center"/>
    </xf>
    <xf numFmtId="172" fontId="23" fillId="0" borderId="56" xfId="1" applyNumberFormat="1" applyFont="1" applyBorder="1" applyAlignment="1">
      <alignment vertical="center"/>
    </xf>
    <xf numFmtId="0" fontId="13" fillId="0" borderId="0" xfId="38" applyFont="1" applyBorder="1" applyAlignment="1">
      <alignment vertical="center"/>
    </xf>
    <xf numFmtId="0" fontId="47" fillId="0" borderId="0" xfId="38" applyFont="1" applyBorder="1" applyAlignment="1">
      <alignment vertical="center"/>
    </xf>
    <xf numFmtId="172" fontId="13" fillId="0" borderId="1" xfId="1" applyNumberFormat="1" applyFont="1" applyBorder="1" applyAlignment="1">
      <alignment vertical="center"/>
    </xf>
    <xf numFmtId="172" fontId="13" fillId="0" borderId="43" xfId="1" applyNumberFormat="1" applyFont="1" applyBorder="1" applyAlignment="1">
      <alignment vertical="center"/>
    </xf>
    <xf numFmtId="172" fontId="13" fillId="0" borderId="2" xfId="1" applyNumberFormat="1" applyFont="1" applyBorder="1" applyAlignment="1">
      <alignment vertical="center"/>
    </xf>
    <xf numFmtId="172" fontId="13" fillId="0" borderId="24" xfId="1" applyNumberFormat="1" applyFont="1" applyBorder="1" applyAlignment="1">
      <alignment vertical="center"/>
    </xf>
    <xf numFmtId="172" fontId="13" fillId="0" borderId="0" xfId="1" applyNumberFormat="1" applyFont="1" applyBorder="1" applyAlignment="1">
      <alignment vertical="center"/>
    </xf>
    <xf numFmtId="172" fontId="13" fillId="0" borderId="41" xfId="1" applyNumberFormat="1" applyFont="1" applyBorder="1" applyAlignment="1">
      <alignment vertical="center"/>
    </xf>
    <xf numFmtId="172" fontId="13" fillId="0" borderId="22" xfId="1" applyNumberFormat="1" applyFont="1" applyBorder="1" applyAlignment="1">
      <alignment vertical="center"/>
    </xf>
    <xf numFmtId="172" fontId="13" fillId="0" borderId="32" xfId="1" applyNumberFormat="1" applyFont="1" applyBorder="1" applyAlignment="1">
      <alignment vertical="center"/>
    </xf>
    <xf numFmtId="172" fontId="13" fillId="0" borderId="42" xfId="1" applyNumberFormat="1" applyFont="1" applyBorder="1" applyAlignment="1">
      <alignment vertical="center"/>
    </xf>
    <xf numFmtId="0" fontId="47" fillId="0" borderId="0" xfId="12" applyFont="1" applyAlignment="1">
      <alignment vertical="center"/>
    </xf>
    <xf numFmtId="173" fontId="25" fillId="0" borderId="26" xfId="8" applyNumberFormat="1" applyFont="1" applyBorder="1" applyAlignment="1">
      <alignment vertical="center"/>
    </xf>
    <xf numFmtId="4" fontId="25" fillId="0" borderId="19" xfId="8" applyNumberFormat="1" applyFont="1" applyBorder="1" applyAlignment="1">
      <alignment vertical="center"/>
    </xf>
    <xf numFmtId="4" fontId="25" fillId="0" borderId="21" xfId="8" applyNumberFormat="1" applyFont="1" applyBorder="1" applyAlignment="1">
      <alignment vertical="center"/>
    </xf>
    <xf numFmtId="4" fontId="26" fillId="0" borderId="4" xfId="8" applyNumberFormat="1" applyFont="1" applyBorder="1" applyAlignment="1">
      <alignment vertical="center"/>
    </xf>
    <xf numFmtId="4" fontId="25" fillId="0" borderId="15" xfId="8" applyNumberFormat="1" applyFont="1" applyBorder="1" applyAlignment="1">
      <alignment vertical="center"/>
    </xf>
    <xf numFmtId="4" fontId="25" fillId="0" borderId="16" xfId="8" applyNumberFormat="1" applyFont="1" applyBorder="1" applyAlignment="1">
      <alignment vertical="center"/>
    </xf>
    <xf numFmtId="3" fontId="25" fillId="0" borderId="18" xfId="8" applyNumberFormat="1" applyFont="1" applyBorder="1" applyAlignment="1">
      <alignment vertical="center"/>
    </xf>
    <xf numFmtId="3" fontId="25" fillId="0" borderId="20" xfId="8" applyNumberFormat="1" applyFont="1" applyBorder="1" applyAlignment="1">
      <alignment vertical="center"/>
    </xf>
    <xf numFmtId="3" fontId="25" fillId="0" borderId="14" xfId="8" applyNumberFormat="1" applyFont="1" applyBorder="1" applyAlignment="1">
      <alignment vertical="center"/>
    </xf>
    <xf numFmtId="3" fontId="25" fillId="0" borderId="54" xfId="8" applyNumberFormat="1" applyFont="1" applyBorder="1" applyAlignment="1">
      <alignment vertical="center"/>
    </xf>
    <xf numFmtId="0" fontId="47" fillId="0" borderId="0" xfId="12" applyFont="1"/>
    <xf numFmtId="0" fontId="6" fillId="0" borderId="29" xfId="12" applyFont="1" applyBorder="1" applyAlignment="1">
      <alignment vertical="center"/>
    </xf>
    <xf numFmtId="0" fontId="6" fillId="0" borderId="24" xfId="12" applyFont="1" applyFill="1" applyBorder="1" applyAlignment="1">
      <alignment vertical="center"/>
    </xf>
    <xf numFmtId="0" fontId="12" fillId="0" borderId="34" xfId="12" applyFont="1" applyBorder="1" applyAlignment="1">
      <alignment vertical="center"/>
    </xf>
    <xf numFmtId="0" fontId="6" fillId="0" borderId="36" xfId="12" applyFont="1" applyBorder="1" applyAlignment="1">
      <alignment horizontal="left" vertical="center" indent="1"/>
    </xf>
    <xf numFmtId="0" fontId="6" fillId="0" borderId="59" xfId="12" applyFont="1" applyBorder="1" applyAlignment="1">
      <alignment horizontal="left" vertical="center" indent="1"/>
    </xf>
    <xf numFmtId="0" fontId="6" fillId="0" borderId="7" xfId="12" applyFont="1" applyFill="1" applyBorder="1" applyAlignment="1">
      <alignment horizontal="left" vertical="center" indent="2"/>
    </xf>
    <xf numFmtId="0" fontId="6" fillId="0" borderId="17" xfId="12" applyFont="1" applyFill="1" applyBorder="1" applyAlignment="1">
      <alignment horizontal="left" vertical="center" indent="2"/>
    </xf>
    <xf numFmtId="0" fontId="6" fillId="0" borderId="29" xfId="12" applyFont="1" applyFill="1" applyBorder="1" applyAlignment="1">
      <alignment horizontal="left" vertical="center" indent="2"/>
    </xf>
    <xf numFmtId="0" fontId="50" fillId="0" borderId="13" xfId="12" applyFont="1" applyBorder="1" applyAlignment="1">
      <alignment horizontal="left" vertical="center" indent="1"/>
    </xf>
    <xf numFmtId="3" fontId="38" fillId="0" borderId="3" xfId="8" applyNumberFormat="1" applyFont="1" applyBorder="1" applyAlignment="1">
      <alignment vertical="center"/>
    </xf>
    <xf numFmtId="4" fontId="38" fillId="0" borderId="4" xfId="8" applyNumberFormat="1" applyFont="1" applyBorder="1" applyAlignment="1">
      <alignment vertical="center"/>
    </xf>
    <xf numFmtId="0" fontId="50" fillId="0" borderId="38" xfId="12" applyFont="1" applyBorder="1" applyAlignment="1">
      <alignment horizontal="left" vertical="center" indent="1"/>
    </xf>
    <xf numFmtId="3" fontId="38" fillId="0" borderId="44" xfId="8" applyNumberFormat="1" applyFont="1" applyBorder="1" applyAlignment="1">
      <alignment vertical="center"/>
    </xf>
    <xf numFmtId="4" fontId="38" fillId="0" borderId="40" xfId="8" applyNumberFormat="1" applyFont="1" applyBorder="1" applyAlignment="1">
      <alignment vertical="center"/>
    </xf>
    <xf numFmtId="4" fontId="23" fillId="0" borderId="21" xfId="8" applyNumberFormat="1" applyFont="1" applyBorder="1" applyAlignment="1">
      <alignment horizontal="right" vertical="center"/>
    </xf>
    <xf numFmtId="0" fontId="6" fillId="0" borderId="7" xfId="12" applyFont="1" applyBorder="1" applyAlignment="1">
      <alignment horizontal="left" vertical="center" indent="2"/>
    </xf>
    <xf numFmtId="0" fontId="6" fillId="0" borderId="17" xfId="12" applyFont="1" applyBorder="1" applyAlignment="1">
      <alignment horizontal="left" vertical="center" indent="2"/>
    </xf>
    <xf numFmtId="0" fontId="6" fillId="0" borderId="9" xfId="12" applyFont="1" applyBorder="1" applyAlignment="1">
      <alignment horizontal="left" vertical="center" indent="2"/>
    </xf>
    <xf numFmtId="0" fontId="6" fillId="0" borderId="29" xfId="12" applyFont="1" applyBorder="1" applyAlignment="1">
      <alignment horizontal="left" vertical="center" indent="2"/>
    </xf>
    <xf numFmtId="3" fontId="23" fillId="0" borderId="14" xfId="12" applyNumberFormat="1" applyFont="1" applyBorder="1" applyAlignment="1">
      <alignment horizontal="right" vertical="center"/>
    </xf>
    <xf numFmtId="3" fontId="23" fillId="0" borderId="20" xfId="12" applyNumberFormat="1" applyFont="1" applyBorder="1" applyAlignment="1">
      <alignment horizontal="right" vertical="center"/>
    </xf>
    <xf numFmtId="4" fontId="23" fillId="0" borderId="15" xfId="12" applyNumberFormat="1" applyFont="1" applyBorder="1" applyAlignment="1">
      <alignment horizontal="right" vertical="center"/>
    </xf>
    <xf numFmtId="4" fontId="23" fillId="0" borderId="21" xfId="12" applyNumberFormat="1" applyFont="1" applyBorder="1" applyAlignment="1">
      <alignment horizontal="right" vertical="center"/>
    </xf>
    <xf numFmtId="4" fontId="23" fillId="0" borderId="16" xfId="8" applyNumberFormat="1" applyFont="1" applyBorder="1" applyAlignment="1">
      <alignment horizontal="right" vertical="center"/>
    </xf>
    <xf numFmtId="3" fontId="23" fillId="0" borderId="54" xfId="8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3" fontId="23" fillId="0" borderId="34" xfId="8" applyNumberFormat="1" applyFont="1" applyBorder="1" applyAlignment="1">
      <alignment horizontal="right" vertical="center"/>
    </xf>
    <xf numFmtId="3" fontId="23" fillId="0" borderId="59" xfId="8" applyNumberFormat="1" applyFont="1" applyBorder="1" applyAlignment="1">
      <alignment horizontal="right" vertical="center"/>
    </xf>
    <xf numFmtId="3" fontId="23" fillId="0" borderId="18" xfId="8" applyNumberFormat="1" applyFont="1" applyBorder="1" applyAlignment="1">
      <alignment horizontal="right" vertical="center"/>
    </xf>
    <xf numFmtId="3" fontId="23" fillId="0" borderId="44" xfId="8" applyNumberFormat="1" applyFont="1" applyBorder="1" applyAlignment="1">
      <alignment horizontal="right" vertical="center"/>
    </xf>
    <xf numFmtId="3" fontId="23" fillId="0" borderId="20" xfId="8" applyNumberFormat="1" applyFont="1" applyBorder="1" applyAlignment="1">
      <alignment horizontal="right" vertical="center"/>
    </xf>
    <xf numFmtId="9" fontId="25" fillId="0" borderId="7" xfId="45" applyNumberFormat="1" applyFont="1" applyBorder="1" applyAlignment="1">
      <alignment horizontal="center" vertical="center"/>
    </xf>
    <xf numFmtId="9" fontId="25" fillId="0" borderId="9" xfId="45" applyNumberFormat="1" applyFont="1" applyBorder="1" applyAlignment="1">
      <alignment horizontal="center" vertical="center"/>
    </xf>
    <xf numFmtId="0" fontId="47" fillId="0" borderId="0" xfId="42" applyFont="1"/>
    <xf numFmtId="0" fontId="12" fillId="0" borderId="34" xfId="12" applyFont="1" applyFill="1" applyBorder="1" applyAlignment="1">
      <alignment horizontal="center" vertical="center"/>
    </xf>
    <xf numFmtId="0" fontId="12" fillId="0" borderId="36" xfId="12" applyFont="1" applyFill="1" applyBorder="1" applyAlignment="1">
      <alignment horizontal="center" vertical="center"/>
    </xf>
    <xf numFmtId="0" fontId="12" fillId="0" borderId="38" xfId="12" applyFont="1" applyFill="1" applyBorder="1" applyAlignment="1">
      <alignment horizontal="center" vertical="center"/>
    </xf>
    <xf numFmtId="0" fontId="12" fillId="2" borderId="3" xfId="12" applyFont="1" applyFill="1" applyBorder="1" applyAlignment="1">
      <alignment horizontal="center" vertical="center" wrapText="1"/>
    </xf>
    <xf numFmtId="172" fontId="25" fillId="0" borderId="69" xfId="8" applyNumberFormat="1" applyFont="1" applyBorder="1" applyAlignment="1">
      <alignment vertical="center"/>
    </xf>
    <xf numFmtId="172" fontId="25" fillId="0" borderId="67" xfId="8" applyNumberFormat="1" applyFont="1" applyBorder="1" applyAlignment="1">
      <alignment vertical="center"/>
    </xf>
    <xf numFmtId="172" fontId="25" fillId="0" borderId="54" xfId="8" applyNumberFormat="1" applyFont="1" applyBorder="1" applyAlignment="1">
      <alignment vertical="center"/>
    </xf>
    <xf numFmtId="172" fontId="25" fillId="0" borderId="18" xfId="8" applyNumberFormat="1" applyFont="1" applyBorder="1" applyAlignment="1">
      <alignment vertical="center"/>
    </xf>
    <xf numFmtId="172" fontId="25" fillId="0" borderId="44" xfId="8" applyNumberFormat="1" applyFont="1" applyBorder="1" applyAlignment="1">
      <alignment vertical="center"/>
    </xf>
    <xf numFmtId="172" fontId="25" fillId="0" borderId="38" xfId="8" applyNumberFormat="1" applyFont="1" applyBorder="1" applyAlignment="1">
      <alignment vertical="center"/>
    </xf>
    <xf numFmtId="172" fontId="25" fillId="0" borderId="17" xfId="8" applyNumberFormat="1" applyFont="1" applyBorder="1" applyAlignment="1">
      <alignment horizontal="center" vertical="center"/>
    </xf>
    <xf numFmtId="172" fontId="25" fillId="0" borderId="9" xfId="8" applyNumberFormat="1" applyFont="1" applyBorder="1" applyAlignment="1">
      <alignment horizontal="center" vertical="center"/>
    </xf>
    <xf numFmtId="0" fontId="6" fillId="0" borderId="0" xfId="12" applyAlignment="1"/>
    <xf numFmtId="173" fontId="25" fillId="0" borderId="8" xfId="8" applyNumberFormat="1" applyFont="1" applyBorder="1" applyAlignment="1">
      <alignment vertical="center"/>
    </xf>
    <xf numFmtId="173" fontId="25" fillId="0" borderId="10" xfId="8" applyNumberFormat="1" applyFont="1" applyBorder="1" applyAlignment="1">
      <alignment vertical="center"/>
    </xf>
    <xf numFmtId="3" fontId="6" fillId="0" borderId="0" xfId="12" applyNumberFormat="1"/>
    <xf numFmtId="0" fontId="6" fillId="0" borderId="0" xfId="12" applyFont="1" applyAlignment="1"/>
    <xf numFmtId="1" fontId="15" fillId="0" borderId="17" xfId="0" applyNumberFormat="1" applyFont="1" applyBorder="1" applyAlignment="1">
      <alignment horizontal="center"/>
    </xf>
    <xf numFmtId="3" fontId="15" fillId="0" borderId="17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72" fontId="15" fillId="0" borderId="8" xfId="8" applyNumberFormat="1" applyFont="1" applyBorder="1" applyAlignment="1">
      <alignment vertical="center"/>
    </xf>
    <xf numFmtId="172" fontId="15" fillId="0" borderId="35" xfId="8" applyNumberFormat="1" applyFont="1" applyBorder="1" applyAlignment="1">
      <alignment vertical="center"/>
    </xf>
    <xf numFmtId="172" fontId="15" fillId="0" borderId="10" xfId="8" applyNumberFormat="1" applyFont="1" applyBorder="1" applyAlignment="1">
      <alignment vertical="center"/>
    </xf>
    <xf numFmtId="0" fontId="27" fillId="0" borderId="0" xfId="12" applyFont="1" applyAlignment="1"/>
    <xf numFmtId="171" fontId="6" fillId="0" borderId="0" xfId="12" applyNumberFormat="1" applyAlignment="1">
      <alignment vertical="center"/>
    </xf>
    <xf numFmtId="0" fontId="52" fillId="0" borderId="0" xfId="0" applyFont="1"/>
    <xf numFmtId="172" fontId="25" fillId="0" borderId="40" xfId="8" applyNumberFormat="1" applyFont="1" applyBorder="1" applyAlignment="1">
      <alignment vertical="center"/>
    </xf>
    <xf numFmtId="166" fontId="13" fillId="0" borderId="0" xfId="17" applyNumberFormat="1" applyFont="1" applyFill="1" applyBorder="1" applyAlignment="1">
      <alignment horizontal="left" vertical="center"/>
    </xf>
    <xf numFmtId="0" fontId="27" fillId="0" borderId="0" xfId="3" applyFont="1" applyFill="1"/>
    <xf numFmtId="0" fontId="12" fillId="0" borderId="5" xfId="12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12" applyFont="1" applyFill="1" applyAlignment="1">
      <alignment vertical="center"/>
    </xf>
    <xf numFmtId="171" fontId="25" fillId="0" borderId="37" xfId="43" applyNumberFormat="1" applyFont="1" applyBorder="1" applyAlignment="1">
      <alignment vertical="center"/>
    </xf>
    <xf numFmtId="171" fontId="25" fillId="0" borderId="27" xfId="43" applyNumberFormat="1" applyFont="1" applyBorder="1" applyAlignment="1">
      <alignment vertical="center"/>
    </xf>
    <xf numFmtId="0" fontId="12" fillId="0" borderId="34" xfId="42" applyFont="1" applyFill="1" applyBorder="1" applyAlignment="1">
      <alignment horizontal="justify" vertical="center"/>
    </xf>
    <xf numFmtId="0" fontId="12" fillId="0" borderId="36" xfId="42" applyFont="1" applyFill="1" applyBorder="1" applyAlignment="1">
      <alignment horizontal="justify" vertical="center"/>
    </xf>
    <xf numFmtId="0" fontId="12" fillId="0" borderId="59" xfId="42" applyFont="1" applyFill="1" applyBorder="1" applyAlignment="1">
      <alignment horizontal="justify" vertical="center"/>
    </xf>
    <xf numFmtId="0" fontId="12" fillId="0" borderId="38" xfId="42" applyFont="1" applyFill="1" applyBorder="1" applyAlignment="1">
      <alignment horizontal="justify" vertical="center"/>
    </xf>
    <xf numFmtId="0" fontId="9" fillId="0" borderId="5" xfId="12" applyFont="1" applyFill="1" applyBorder="1" applyAlignment="1">
      <alignment horizontal="center" vertical="center" wrapText="1"/>
    </xf>
    <xf numFmtId="10" fontId="15" fillId="0" borderId="16" xfId="27" applyNumberFormat="1" applyFont="1" applyFill="1" applyBorder="1" applyAlignment="1">
      <alignment horizontal="center" vertical="center"/>
    </xf>
    <xf numFmtId="10" fontId="15" fillId="0" borderId="40" xfId="27" applyNumberFormat="1" applyFont="1" applyFill="1" applyBorder="1" applyAlignment="1">
      <alignment horizontal="center" vertical="center"/>
    </xf>
    <xf numFmtId="0" fontId="54" fillId="0" borderId="0" xfId="0" applyFont="1"/>
    <xf numFmtId="4" fontId="33" fillId="0" borderId="49" xfId="3" applyNumberFormat="1" applyFont="1" applyBorder="1" applyAlignment="1">
      <alignment vertical="center"/>
    </xf>
    <xf numFmtId="0" fontId="6" fillId="0" borderId="0" xfId="17"/>
    <xf numFmtId="4" fontId="15" fillId="0" borderId="7" xfId="6" applyNumberFormat="1" applyFont="1" applyBorder="1" applyAlignment="1">
      <alignment horizontal="center" vertical="center"/>
    </xf>
    <xf numFmtId="4" fontId="6" fillId="0" borderId="0" xfId="17" applyNumberFormat="1" applyAlignment="1">
      <alignment vertical="center"/>
    </xf>
    <xf numFmtId="4" fontId="15" fillId="0" borderId="7" xfId="6" applyNumberFormat="1" applyFont="1" applyBorder="1" applyAlignment="1">
      <alignment horizontal="right" vertical="center"/>
    </xf>
    <xf numFmtId="172" fontId="14" fillId="0" borderId="23" xfId="8" applyNumberFormat="1" applyFont="1" applyFill="1" applyBorder="1" applyAlignment="1">
      <alignment horizontal="right" vertical="center"/>
    </xf>
    <xf numFmtId="172" fontId="14" fillId="0" borderId="17" xfId="8" applyNumberFormat="1" applyFont="1" applyFill="1" applyBorder="1" applyAlignment="1">
      <alignment horizontal="right" vertical="center"/>
    </xf>
    <xf numFmtId="172" fontId="14" fillId="0" borderId="29" xfId="8" applyNumberFormat="1" applyFont="1" applyFill="1" applyBorder="1" applyAlignment="1">
      <alignment horizontal="right" vertical="center"/>
    </xf>
    <xf numFmtId="0" fontId="23" fillId="0" borderId="34" xfId="0" applyFont="1" applyFill="1" applyBorder="1" applyAlignment="1">
      <alignment horizontal="left" vertical="center" wrapText="1" indent="1"/>
    </xf>
    <xf numFmtId="0" fontId="23" fillId="0" borderId="36" xfId="0" applyFont="1" applyFill="1" applyBorder="1" applyAlignment="1">
      <alignment horizontal="left" vertical="center" indent="1"/>
    </xf>
    <xf numFmtId="0" fontId="23" fillId="0" borderId="59" xfId="0" applyFont="1" applyFill="1" applyBorder="1" applyAlignment="1">
      <alignment horizontal="left" vertical="center" indent="1"/>
    </xf>
    <xf numFmtId="0" fontId="23" fillId="0" borderId="11" xfId="0" applyFont="1" applyFill="1" applyBorder="1" applyAlignment="1">
      <alignment vertical="center" wrapText="1"/>
    </xf>
    <xf numFmtId="14" fontId="23" fillId="0" borderId="11" xfId="0" applyNumberFormat="1" applyFont="1" applyFill="1" applyBorder="1" applyAlignment="1">
      <alignment horizontal="center" vertical="center" wrapText="1"/>
    </xf>
    <xf numFmtId="0" fontId="12" fillId="0" borderId="1" xfId="12" applyFont="1" applyFill="1" applyBorder="1" applyAlignment="1">
      <alignment horizontal="justify" vertical="center"/>
    </xf>
    <xf numFmtId="171" fontId="25" fillId="0" borderId="2" xfId="6" applyNumberFormat="1" applyFont="1" applyBorder="1" applyAlignment="1">
      <alignment vertical="center"/>
    </xf>
    <xf numFmtId="0" fontId="55" fillId="0" borderId="23" xfId="12" applyFont="1" applyFill="1" applyBorder="1" applyAlignment="1">
      <alignment horizontal="left" vertical="center" indent="2"/>
    </xf>
    <xf numFmtId="171" fontId="47" fillId="0" borderId="27" xfId="6" applyNumberFormat="1" applyFont="1" applyBorder="1" applyAlignment="1">
      <alignment vertical="center"/>
    </xf>
    <xf numFmtId="0" fontId="15" fillId="0" borderId="17" xfId="37" applyFont="1" applyFill="1" applyBorder="1" applyAlignment="1">
      <alignment horizontal="left" vertical="center"/>
    </xf>
    <xf numFmtId="0" fontId="17" fillId="0" borderId="0" xfId="46" applyFont="1" applyAlignment="1">
      <alignment vertical="center"/>
    </xf>
    <xf numFmtId="0" fontId="5" fillId="0" borderId="0" xfId="46" applyFont="1" applyAlignment="1">
      <alignment vertical="center" wrapText="1"/>
    </xf>
    <xf numFmtId="0" fontId="1" fillId="0" borderId="0" xfId="46"/>
    <xf numFmtId="0" fontId="14" fillId="4" borderId="11" xfId="46" applyFont="1" applyFill="1" applyBorder="1" applyAlignment="1">
      <alignment horizontal="center" vertical="center"/>
    </xf>
    <xf numFmtId="0" fontId="13" fillId="4" borderId="11" xfId="46" applyFont="1" applyFill="1" applyBorder="1" applyAlignment="1">
      <alignment horizontal="center" vertical="center" wrapText="1"/>
    </xf>
    <xf numFmtId="0" fontId="18" fillId="0" borderId="11" xfId="46" applyFont="1" applyBorder="1"/>
    <xf numFmtId="0" fontId="19" fillId="0" borderId="11" xfId="46" applyFont="1" applyFill="1" applyBorder="1" applyAlignment="1">
      <alignment horizontal="left" vertical="top" wrapText="1" indent="2"/>
    </xf>
    <xf numFmtId="0" fontId="19" fillId="0" borderId="11" xfId="46" applyFont="1" applyFill="1" applyBorder="1" applyAlignment="1">
      <alignment horizontal="center" vertical="top" wrapText="1"/>
    </xf>
    <xf numFmtId="0" fontId="22" fillId="0" borderId="11" xfId="46" applyFont="1" applyFill="1" applyBorder="1" applyAlignment="1">
      <alignment horizontal="center" vertical="top" wrapText="1"/>
    </xf>
    <xf numFmtId="0" fontId="1" fillId="0" borderId="0" xfId="46" applyAlignment="1">
      <alignment vertical="center"/>
    </xf>
    <xf numFmtId="0" fontId="48" fillId="0" borderId="0" xfId="46" applyFont="1" applyAlignment="1">
      <alignment vertical="center"/>
    </xf>
    <xf numFmtId="0" fontId="49" fillId="0" borderId="0" xfId="46" applyFont="1" applyAlignment="1">
      <alignment vertical="center"/>
    </xf>
    <xf numFmtId="0" fontId="9" fillId="0" borderId="0" xfId="46" applyFont="1" applyFill="1" applyBorder="1" applyAlignment="1">
      <alignment horizontal="center" vertical="center"/>
    </xf>
    <xf numFmtId="0" fontId="12" fillId="4" borderId="13" xfId="46" applyFont="1" applyFill="1" applyBorder="1" applyAlignment="1">
      <alignment horizontal="center" vertical="center" wrapText="1"/>
    </xf>
    <xf numFmtId="0" fontId="12" fillId="4" borderId="4" xfId="46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 wrapText="1"/>
    </xf>
    <xf numFmtId="0" fontId="12" fillId="4" borderId="54" xfId="46" applyFont="1" applyFill="1" applyBorder="1" applyAlignment="1">
      <alignment horizontal="center" vertical="center" wrapText="1"/>
    </xf>
    <xf numFmtId="0" fontId="12" fillId="4" borderId="16" xfId="46" applyFont="1" applyFill="1" applyBorder="1" applyAlignment="1">
      <alignment horizontal="center" vertical="center" wrapText="1"/>
    </xf>
    <xf numFmtId="0" fontId="18" fillId="0" borderId="7" xfId="46" applyFont="1" applyBorder="1" applyAlignment="1">
      <alignment vertical="center" wrapText="1"/>
    </xf>
    <xf numFmtId="164" fontId="15" fillId="0" borderId="14" xfId="1" applyFont="1" applyBorder="1" applyAlignment="1">
      <alignment vertical="center"/>
    </xf>
    <xf numFmtId="10" fontId="15" fillId="0" borderId="15" xfId="2" applyNumberFormat="1" applyFont="1" applyBorder="1" applyAlignment="1">
      <alignment horizontal="center" vertical="center" wrapText="1"/>
    </xf>
    <xf numFmtId="10" fontId="15" fillId="0" borderId="0" xfId="2" applyNumberFormat="1" applyFont="1" applyFill="1" applyBorder="1" applyAlignment="1">
      <alignment horizontal="center"/>
    </xf>
    <xf numFmtId="4" fontId="15" fillId="0" borderId="18" xfId="1" applyNumberFormat="1" applyFont="1" applyBorder="1" applyAlignment="1">
      <alignment vertical="center"/>
    </xf>
    <xf numFmtId="10" fontId="15" fillId="0" borderId="19" xfId="2" applyNumberFormat="1" applyFont="1" applyBorder="1" applyAlignment="1">
      <alignment horizontal="center" vertical="center" wrapText="1"/>
    </xf>
    <xf numFmtId="0" fontId="18" fillId="0" borderId="17" xfId="46" applyFont="1" applyBorder="1" applyAlignment="1">
      <alignment vertical="center" wrapText="1"/>
    </xf>
    <xf numFmtId="164" fontId="15" fillId="0" borderId="18" xfId="1" applyFont="1" applyBorder="1" applyAlignment="1">
      <alignment vertical="center"/>
    </xf>
    <xf numFmtId="0" fontId="18" fillId="0" borderId="9" xfId="46" applyFont="1" applyBorder="1" applyAlignment="1">
      <alignment vertical="center" wrapText="1"/>
    </xf>
    <xf numFmtId="164" fontId="15" fillId="0" borderId="20" xfId="1" applyFont="1" applyBorder="1" applyAlignment="1">
      <alignment vertical="center"/>
    </xf>
    <xf numFmtId="10" fontId="15" fillId="0" borderId="21" xfId="2" applyNumberFormat="1" applyFont="1" applyBorder="1" applyAlignment="1">
      <alignment horizontal="center" vertical="center" wrapText="1"/>
    </xf>
    <xf numFmtId="4" fontId="15" fillId="0" borderId="44" xfId="1" applyNumberFormat="1" applyFont="1" applyBorder="1" applyAlignment="1">
      <alignment vertical="center"/>
    </xf>
    <xf numFmtId="10" fontId="15" fillId="0" borderId="40" xfId="2" applyNumberFormat="1" applyFont="1" applyBorder="1" applyAlignment="1">
      <alignment horizontal="center" vertical="center" wrapText="1"/>
    </xf>
    <xf numFmtId="0" fontId="12" fillId="4" borderId="22" xfId="46" applyFont="1" applyFill="1" applyBorder="1" applyAlignment="1">
      <alignment vertical="center"/>
    </xf>
    <xf numFmtId="164" fontId="12" fillId="4" borderId="13" xfId="1" applyNumberFormat="1" applyFont="1" applyFill="1" applyBorder="1" applyAlignment="1">
      <alignment vertical="center"/>
    </xf>
    <xf numFmtId="10" fontId="12" fillId="4" borderId="4" xfId="2" applyNumberFormat="1" applyFont="1" applyFill="1" applyBorder="1" applyAlignment="1">
      <alignment horizontal="center" vertical="center" wrapText="1"/>
    </xf>
    <xf numFmtId="176" fontId="12" fillId="4" borderId="13" xfId="1" applyNumberFormat="1" applyFont="1" applyFill="1" applyBorder="1" applyAlignment="1">
      <alignment vertical="center"/>
    </xf>
    <xf numFmtId="4" fontId="12" fillId="4" borderId="13" xfId="1" applyNumberFormat="1" applyFont="1" applyFill="1" applyBorder="1" applyAlignment="1">
      <alignment vertical="center"/>
    </xf>
    <xf numFmtId="0" fontId="26" fillId="4" borderId="4" xfId="46" applyFont="1" applyFill="1" applyBorder="1" applyAlignment="1">
      <alignment horizontal="center" vertical="center" wrapText="1"/>
    </xf>
    <xf numFmtId="0" fontId="26" fillId="4" borderId="54" xfId="46" applyFont="1" applyFill="1" applyBorder="1" applyAlignment="1">
      <alignment horizontal="center" vertical="center" wrapText="1"/>
    </xf>
    <xf numFmtId="0" fontId="26" fillId="4" borderId="16" xfId="46" applyFont="1" applyFill="1" applyBorder="1" applyAlignment="1">
      <alignment horizontal="center" vertical="center" wrapText="1"/>
    </xf>
    <xf numFmtId="3" fontId="15" fillId="0" borderId="14" xfId="1" applyNumberFormat="1" applyFont="1" applyBorder="1" applyAlignment="1">
      <alignment horizontal="center" vertical="center"/>
    </xf>
    <xf numFmtId="3" fontId="15" fillId="0" borderId="18" xfId="1" applyNumberFormat="1" applyFont="1" applyBorder="1" applyAlignment="1">
      <alignment horizontal="center" vertical="center"/>
    </xf>
    <xf numFmtId="0" fontId="18" fillId="0" borderId="24" xfId="46" applyFont="1" applyBorder="1" applyAlignment="1">
      <alignment vertical="center" wrapText="1"/>
    </xf>
    <xf numFmtId="3" fontId="15" fillId="0" borderId="25" xfId="1" applyNumberFormat="1" applyFont="1" applyBorder="1" applyAlignment="1">
      <alignment horizontal="center" vertical="center"/>
    </xf>
    <xf numFmtId="10" fontId="15" fillId="0" borderId="26" xfId="2" applyNumberFormat="1" applyFont="1" applyBorder="1" applyAlignment="1">
      <alignment horizontal="center" vertical="center" wrapText="1"/>
    </xf>
    <xf numFmtId="0" fontId="12" fillId="4" borderId="5" xfId="46" applyFont="1" applyFill="1" applyBorder="1" applyAlignment="1">
      <alignment vertical="center"/>
    </xf>
    <xf numFmtId="3" fontId="12" fillId="4" borderId="13" xfId="1" applyNumberFormat="1" applyFont="1" applyFill="1" applyBorder="1" applyAlignment="1">
      <alignment horizontal="center" vertical="center"/>
    </xf>
    <xf numFmtId="3" fontId="12" fillId="4" borderId="44" xfId="1" applyNumberFormat="1" applyFont="1" applyFill="1" applyBorder="1" applyAlignment="1">
      <alignment horizontal="center" vertical="center"/>
    </xf>
    <xf numFmtId="10" fontId="12" fillId="4" borderId="40" xfId="2" applyNumberFormat="1" applyFont="1" applyFill="1" applyBorder="1" applyAlignment="1">
      <alignment horizontal="center" vertical="center" wrapText="1"/>
    </xf>
    <xf numFmtId="0" fontId="9" fillId="4" borderId="5" xfId="37" applyFont="1" applyFill="1" applyBorder="1" applyAlignment="1">
      <alignment horizontal="center" vertical="center"/>
    </xf>
    <xf numFmtId="0" fontId="9" fillId="4" borderId="4" xfId="37" applyFont="1" applyFill="1" applyBorder="1" applyAlignment="1">
      <alignment horizontal="center" vertical="center"/>
    </xf>
    <xf numFmtId="4" fontId="15" fillId="0" borderId="16" xfId="1" applyNumberFormat="1" applyFont="1" applyBorder="1" applyAlignment="1">
      <alignment horizontal="center" vertical="center"/>
    </xf>
    <xf numFmtId="4" fontId="15" fillId="0" borderId="18" xfId="1" applyNumberFormat="1" applyFont="1" applyBorder="1" applyAlignment="1">
      <alignment horizontal="center" vertical="center"/>
    </xf>
    <xf numFmtId="0" fontId="18" fillId="0" borderId="29" xfId="46" applyFont="1" applyBorder="1" applyAlignment="1">
      <alignment vertical="center" wrapText="1"/>
    </xf>
    <xf numFmtId="4" fontId="15" fillId="0" borderId="21" xfId="1" applyNumberFormat="1" applyFont="1" applyBorder="1" applyAlignment="1">
      <alignment horizontal="center" vertical="center"/>
    </xf>
    <xf numFmtId="4" fontId="12" fillId="4" borderId="4" xfId="1" applyNumberFormat="1" applyFont="1" applyFill="1" applyBorder="1" applyAlignment="1">
      <alignment horizontal="center" vertical="center"/>
    </xf>
    <xf numFmtId="4" fontId="12" fillId="4" borderId="44" xfId="1" applyNumberFormat="1" applyFont="1" applyFill="1" applyBorder="1" applyAlignment="1">
      <alignment horizontal="center" vertical="center"/>
    </xf>
    <xf numFmtId="0" fontId="15" fillId="0" borderId="23" xfId="37" applyFont="1" applyBorder="1" applyAlignment="1">
      <alignment horizontal="left" vertical="center"/>
    </xf>
    <xf numFmtId="0" fontId="15" fillId="0" borderId="17" xfId="37" applyFont="1" applyBorder="1" applyAlignment="1">
      <alignment horizontal="left" vertical="center"/>
    </xf>
    <xf numFmtId="0" fontId="15" fillId="0" borderId="29" xfId="37" applyFont="1" applyBorder="1" applyAlignment="1">
      <alignment horizontal="left" vertical="center"/>
    </xf>
    <xf numFmtId="0" fontId="1" fillId="0" borderId="0" xfId="46" applyAlignment="1">
      <alignment horizontal="left" vertical="center" indent="2"/>
    </xf>
    <xf numFmtId="0" fontId="9" fillId="4" borderId="5" xfId="38" applyFont="1" applyFill="1" applyBorder="1" applyAlignment="1">
      <alignment horizontal="center" vertical="center"/>
    </xf>
    <xf numFmtId="0" fontId="12" fillId="4" borderId="45" xfId="46" applyFont="1" applyFill="1" applyBorder="1" applyAlignment="1">
      <alignment horizontal="center" vertical="center" wrapText="1"/>
    </xf>
    <xf numFmtId="0" fontId="12" fillId="4" borderId="46" xfId="46" applyFont="1" applyFill="1" applyBorder="1" applyAlignment="1">
      <alignment horizontal="center" vertical="center" wrapText="1"/>
    </xf>
    <xf numFmtId="0" fontId="15" fillId="0" borderId="7" xfId="38" applyFont="1" applyBorder="1" applyAlignment="1">
      <alignment horizontal="left" vertical="center" wrapText="1" indent="2"/>
    </xf>
    <xf numFmtId="3" fontId="15" fillId="0" borderId="7" xfId="38" applyNumberFormat="1" applyFont="1" applyBorder="1" applyAlignment="1">
      <alignment horizontal="center" vertical="center"/>
    </xf>
    <xf numFmtId="3" fontId="15" fillId="0" borderId="54" xfId="1" applyNumberFormat="1" applyFont="1" applyBorder="1" applyAlignment="1">
      <alignment horizontal="center" vertical="center"/>
    </xf>
    <xf numFmtId="10" fontId="15" fillId="0" borderId="16" xfId="2" applyNumberFormat="1" applyFont="1" applyBorder="1" applyAlignment="1">
      <alignment horizontal="center" vertical="center" wrapText="1"/>
    </xf>
    <xf numFmtId="0" fontId="15" fillId="0" borderId="9" xfId="38" applyFont="1" applyBorder="1" applyAlignment="1">
      <alignment horizontal="left" vertical="center" wrapText="1" indent="2"/>
    </xf>
    <xf numFmtId="3" fontId="15" fillId="0" borderId="29" xfId="38" applyNumberFormat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center" vertical="center"/>
    </xf>
    <xf numFmtId="3" fontId="12" fillId="6" borderId="5" xfId="38" applyNumberFormat="1" applyFont="1" applyFill="1" applyBorder="1" applyAlignment="1">
      <alignment horizontal="center" vertical="center"/>
    </xf>
    <xf numFmtId="3" fontId="26" fillId="6" borderId="3" xfId="1" applyNumberFormat="1" applyFont="1" applyFill="1" applyBorder="1" applyAlignment="1">
      <alignment horizontal="center" vertical="center"/>
    </xf>
    <xf numFmtId="10" fontId="26" fillId="6" borderId="4" xfId="2" applyNumberFormat="1" applyFont="1" applyFill="1" applyBorder="1" applyAlignment="1">
      <alignment horizontal="center" vertical="center" wrapText="1"/>
    </xf>
    <xf numFmtId="3" fontId="15" fillId="0" borderId="9" xfId="38" applyNumberFormat="1" applyFont="1" applyBorder="1" applyAlignment="1">
      <alignment horizontal="center" vertical="center"/>
    </xf>
    <xf numFmtId="3" fontId="15" fillId="0" borderId="1" xfId="38" applyNumberFormat="1" applyFont="1" applyBorder="1" applyAlignment="1">
      <alignment horizontal="center" vertical="center"/>
    </xf>
    <xf numFmtId="3" fontId="12" fillId="4" borderId="22" xfId="38" applyNumberFormat="1" applyFont="1" applyFill="1" applyBorder="1" applyAlignment="1">
      <alignment horizontal="center" vertical="center"/>
    </xf>
    <xf numFmtId="3" fontId="12" fillId="4" borderId="64" xfId="1" applyNumberFormat="1" applyFont="1" applyFill="1" applyBorder="1" applyAlignment="1">
      <alignment horizontal="center" vertical="center"/>
    </xf>
    <xf numFmtId="10" fontId="12" fillId="4" borderId="63" xfId="2" applyNumberFormat="1" applyFont="1" applyFill="1" applyBorder="1" applyAlignment="1">
      <alignment horizontal="center" vertical="center" wrapText="1"/>
    </xf>
    <xf numFmtId="0" fontId="28" fillId="4" borderId="5" xfId="46" applyFont="1" applyFill="1" applyBorder="1" applyAlignment="1">
      <alignment horizontal="center" vertical="center"/>
    </xf>
    <xf numFmtId="0" fontId="28" fillId="4" borderId="2" xfId="46" applyFont="1" applyFill="1" applyBorder="1" applyAlignment="1">
      <alignment horizontal="center" vertical="center"/>
    </xf>
    <xf numFmtId="0" fontId="18" fillId="0" borderId="7" xfId="46" applyFont="1" applyBorder="1" applyAlignment="1">
      <alignment horizontal="left" vertical="center"/>
    </xf>
    <xf numFmtId="3" fontId="23" fillId="0" borderId="8" xfId="46" applyNumberFormat="1" applyFont="1" applyBorder="1" applyAlignment="1">
      <alignment horizontal="center" vertical="center"/>
    </xf>
    <xf numFmtId="0" fontId="18" fillId="0" borderId="17" xfId="46" applyFont="1" applyBorder="1" applyAlignment="1">
      <alignment horizontal="left" vertical="center" wrapText="1"/>
    </xf>
    <xf numFmtId="3" fontId="23" fillId="0" borderId="35" xfId="46" applyNumberFormat="1" applyFont="1" applyBorder="1" applyAlignment="1">
      <alignment horizontal="center" vertical="center"/>
    </xf>
    <xf numFmtId="0" fontId="18" fillId="0" borderId="17" xfId="46" applyFont="1" applyBorder="1" applyAlignment="1">
      <alignment horizontal="left" vertical="center"/>
    </xf>
    <xf numFmtId="0" fontId="18" fillId="0" borderId="9" xfId="46" applyFont="1" applyBorder="1" applyAlignment="1">
      <alignment horizontal="left" vertical="center"/>
    </xf>
    <xf numFmtId="3" fontId="23" fillId="0" borderId="10" xfId="46" applyNumberFormat="1" applyFont="1" applyBorder="1" applyAlignment="1">
      <alignment horizontal="center" vertical="center"/>
    </xf>
    <xf numFmtId="3" fontId="15" fillId="0" borderId="44" xfId="1" applyNumberFormat="1" applyFont="1" applyBorder="1" applyAlignment="1">
      <alignment horizontal="center" vertical="center"/>
    </xf>
    <xf numFmtId="0" fontId="14" fillId="4" borderId="22" xfId="46" applyFont="1" applyFill="1" applyBorder="1" applyAlignment="1">
      <alignment vertical="center"/>
    </xf>
    <xf numFmtId="3" fontId="14" fillId="4" borderId="42" xfId="46" applyNumberFormat="1" applyFont="1" applyFill="1" applyBorder="1" applyAlignment="1">
      <alignment horizontal="center" vertical="center"/>
    </xf>
    <xf numFmtId="0" fontId="29" fillId="0" borderId="0" xfId="46" applyFont="1" applyAlignment="1">
      <alignment vertical="center"/>
    </xf>
    <xf numFmtId="0" fontId="1" fillId="0" borderId="0" xfId="46" applyAlignment="1">
      <alignment horizontal="center" vertical="center"/>
    </xf>
    <xf numFmtId="0" fontId="9" fillId="4" borderId="5" xfId="46" applyFont="1" applyFill="1" applyBorder="1" applyAlignment="1">
      <alignment horizontal="center" vertical="center"/>
    </xf>
    <xf numFmtId="0" fontId="9" fillId="4" borderId="2" xfId="46" applyFont="1" applyFill="1" applyBorder="1" applyAlignment="1">
      <alignment horizontal="center" vertical="center"/>
    </xf>
    <xf numFmtId="0" fontId="10" fillId="0" borderId="0" xfId="46" applyFont="1" applyAlignment="1">
      <alignment vertical="center"/>
    </xf>
    <xf numFmtId="0" fontId="11" fillId="0" borderId="0" xfId="46" applyFont="1" applyAlignment="1">
      <alignment vertical="center"/>
    </xf>
    <xf numFmtId="0" fontId="12" fillId="4" borderId="5" xfId="46" applyFont="1" applyFill="1" applyBorder="1" applyAlignment="1">
      <alignment horizontal="center" vertical="center" wrapText="1"/>
    </xf>
    <xf numFmtId="0" fontId="23" fillId="0" borderId="0" xfId="46" applyFont="1"/>
    <xf numFmtId="173" fontId="15" fillId="0" borderId="54" xfId="46" applyNumberFormat="1" applyFont="1" applyBorder="1" applyAlignment="1">
      <alignment vertical="center"/>
    </xf>
    <xf numFmtId="10" fontId="15" fillId="0" borderId="16" xfId="2" applyNumberFormat="1" applyFont="1" applyBorder="1" applyAlignment="1">
      <alignment horizontal="center" vertical="center"/>
    </xf>
    <xf numFmtId="173" fontId="15" fillId="0" borderId="18" xfId="46" applyNumberFormat="1" applyFont="1" applyBorder="1" applyAlignment="1">
      <alignment vertical="center"/>
    </xf>
    <xf numFmtId="10" fontId="15" fillId="0" borderId="19" xfId="2" applyNumberFormat="1" applyFont="1" applyBorder="1" applyAlignment="1">
      <alignment horizontal="center" vertical="center"/>
    </xf>
    <xf numFmtId="173" fontId="15" fillId="0" borderId="44" xfId="46" applyNumberFormat="1" applyFont="1" applyBorder="1" applyAlignment="1">
      <alignment vertical="center"/>
    </xf>
    <xf numFmtId="10" fontId="15" fillId="0" borderId="40" xfId="2" applyNumberFormat="1" applyFont="1" applyBorder="1" applyAlignment="1">
      <alignment horizontal="center" vertical="center"/>
    </xf>
    <xf numFmtId="0" fontId="9" fillId="2" borderId="1" xfId="46" applyFont="1" applyFill="1" applyBorder="1" applyAlignment="1">
      <alignment horizontal="center" vertical="center"/>
    </xf>
    <xf numFmtId="0" fontId="9" fillId="2" borderId="43" xfId="46" applyFont="1" applyFill="1" applyBorder="1" applyAlignment="1">
      <alignment horizontal="center" vertical="center"/>
    </xf>
    <xf numFmtId="0" fontId="9" fillId="2" borderId="2" xfId="46" applyFont="1" applyFill="1" applyBorder="1" applyAlignment="1">
      <alignment horizontal="center" vertical="center"/>
    </xf>
    <xf numFmtId="0" fontId="15" fillId="0" borderId="0" xfId="3" applyFont="1" applyAlignment="1">
      <alignment vertical="center"/>
    </xf>
    <xf numFmtId="166" fontId="15" fillId="0" borderId="0" xfId="3" applyNumberFormat="1" applyFont="1" applyAlignment="1">
      <alignment vertical="center"/>
    </xf>
    <xf numFmtId="0" fontId="15" fillId="0" borderId="0" xfId="3" applyFont="1" applyAlignment="1">
      <alignment horizontal="center" vertical="center"/>
    </xf>
    <xf numFmtId="0" fontId="5" fillId="0" borderId="0" xfId="46" applyFont="1" applyAlignment="1">
      <alignment vertical="center"/>
    </xf>
    <xf numFmtId="0" fontId="15" fillId="0" borderId="0" xfId="3" applyFont="1" applyBorder="1" applyAlignment="1">
      <alignment vertical="center"/>
    </xf>
    <xf numFmtId="0" fontId="15" fillId="0" borderId="0" xfId="3" applyFont="1" applyBorder="1" applyAlignment="1">
      <alignment horizontal="centerContinuous" vertical="center"/>
    </xf>
    <xf numFmtId="0" fontId="12" fillId="4" borderId="3" xfId="46" applyFont="1" applyFill="1" applyBorder="1" applyAlignment="1">
      <alignment horizontal="center" vertical="center" wrapText="1"/>
    </xf>
    <xf numFmtId="169" fontId="15" fillId="0" borderId="1" xfId="3" applyNumberFormat="1" applyFont="1" applyBorder="1" applyAlignment="1">
      <alignment vertical="center"/>
    </xf>
    <xf numFmtId="4" fontId="15" fillId="0" borderId="20" xfId="6" applyNumberFormat="1" applyFont="1" applyBorder="1" applyAlignment="1">
      <alignment vertical="center"/>
    </xf>
    <xf numFmtId="10" fontId="15" fillId="0" borderId="21" xfId="2" applyNumberFormat="1" applyFont="1" applyBorder="1" applyAlignment="1">
      <alignment horizontal="center" vertical="center"/>
    </xf>
    <xf numFmtId="4" fontId="15" fillId="0" borderId="25" xfId="6" applyNumberFormat="1" applyFont="1" applyBorder="1" applyAlignment="1">
      <alignment vertical="center"/>
    </xf>
    <xf numFmtId="10" fontId="15" fillId="0" borderId="26" xfId="2" applyNumberFormat="1" applyFont="1" applyBorder="1" applyAlignment="1">
      <alignment horizontal="center" vertical="center"/>
    </xf>
    <xf numFmtId="169" fontId="15" fillId="0" borderId="24" xfId="3" applyNumberFormat="1" applyFont="1" applyBorder="1" applyAlignment="1">
      <alignment vertical="center"/>
    </xf>
    <xf numFmtId="0" fontId="26" fillId="6" borderId="24" xfId="3" applyFont="1" applyFill="1" applyBorder="1" applyAlignment="1">
      <alignment horizontal="center" vertical="center"/>
    </xf>
    <xf numFmtId="4" fontId="26" fillId="6" borderId="25" xfId="6" applyNumberFormat="1" applyFont="1" applyFill="1" applyBorder="1" applyAlignment="1">
      <alignment vertical="center"/>
    </xf>
    <xf numFmtId="10" fontId="26" fillId="6" borderId="26" xfId="2" applyNumberFormat="1" applyFont="1" applyFill="1" applyBorder="1" applyAlignment="1">
      <alignment horizontal="center" vertical="center"/>
    </xf>
    <xf numFmtId="0" fontId="26" fillId="4" borderId="24" xfId="3" applyFont="1" applyFill="1" applyBorder="1" applyAlignment="1">
      <alignment horizontal="right" vertical="center"/>
    </xf>
    <xf numFmtId="4" fontId="26" fillId="4" borderId="25" xfId="6" applyNumberFormat="1" applyFont="1" applyFill="1" applyBorder="1" applyAlignment="1">
      <alignment vertical="center"/>
    </xf>
    <xf numFmtId="10" fontId="26" fillId="4" borderId="26" xfId="2" applyNumberFormat="1" applyFont="1" applyFill="1" applyBorder="1" applyAlignment="1">
      <alignment horizontal="center" vertical="center"/>
    </xf>
    <xf numFmtId="10" fontId="12" fillId="0" borderId="40" xfId="2" applyNumberFormat="1" applyFont="1" applyBorder="1" applyAlignment="1">
      <alignment horizontal="center" vertical="center"/>
    </xf>
    <xf numFmtId="4" fontId="12" fillId="4" borderId="25" xfId="6" applyNumberFormat="1" applyFont="1" applyFill="1" applyBorder="1" applyAlignment="1">
      <alignment vertical="center"/>
    </xf>
    <xf numFmtId="10" fontId="12" fillId="4" borderId="26" xfId="2" applyNumberFormat="1" applyFont="1" applyFill="1" applyBorder="1" applyAlignment="1">
      <alignment horizontal="center" vertical="center"/>
    </xf>
    <xf numFmtId="169" fontId="15" fillId="0" borderId="1" xfId="3" applyNumberFormat="1" applyFont="1" applyBorder="1"/>
    <xf numFmtId="4" fontId="15" fillId="0" borderId="45" xfId="6" applyNumberFormat="1" applyFont="1" applyBorder="1"/>
    <xf numFmtId="10" fontId="15" fillId="0" borderId="46" xfId="2" applyNumberFormat="1" applyFont="1" applyBorder="1" applyAlignment="1">
      <alignment horizontal="center"/>
    </xf>
    <xf numFmtId="169" fontId="15" fillId="0" borderId="24" xfId="3" applyNumberFormat="1" applyFont="1" applyBorder="1"/>
    <xf numFmtId="4" fontId="15" fillId="0" borderId="25" xfId="6" applyNumberFormat="1" applyFont="1" applyBorder="1"/>
    <xf numFmtId="10" fontId="15" fillId="0" borderId="26" xfId="2" applyNumberFormat="1" applyFont="1" applyBorder="1" applyAlignment="1">
      <alignment horizontal="center"/>
    </xf>
    <xf numFmtId="0" fontId="26" fillId="4" borderId="24" xfId="3" applyFont="1" applyFill="1" applyBorder="1" applyAlignment="1">
      <alignment horizontal="left"/>
    </xf>
    <xf numFmtId="4" fontId="12" fillId="4" borderId="25" xfId="6" applyNumberFormat="1" applyFont="1" applyFill="1" applyBorder="1"/>
    <xf numFmtId="10" fontId="12" fillId="4" borderId="26" xfId="2" applyNumberFormat="1" applyFont="1" applyFill="1" applyBorder="1" applyAlignment="1">
      <alignment horizontal="center"/>
    </xf>
    <xf numFmtId="4" fontId="26" fillId="4" borderId="25" xfId="6" applyNumberFormat="1" applyFont="1" applyFill="1" applyBorder="1"/>
    <xf numFmtId="10" fontId="26" fillId="4" borderId="26" xfId="2" applyNumberFormat="1" applyFont="1" applyFill="1" applyBorder="1" applyAlignment="1">
      <alignment horizontal="center"/>
    </xf>
    <xf numFmtId="4" fontId="15" fillId="0" borderId="20" xfId="6" applyNumberFormat="1" applyFont="1" applyBorder="1"/>
    <xf numFmtId="10" fontId="15" fillId="0" borderId="21" xfId="2" applyNumberFormat="1" applyFont="1" applyBorder="1" applyAlignment="1">
      <alignment horizontal="center"/>
    </xf>
    <xf numFmtId="0" fontId="26" fillId="6" borderId="24" xfId="3" applyFont="1" applyFill="1" applyBorder="1" applyAlignment="1">
      <alignment horizontal="center"/>
    </xf>
    <xf numFmtId="4" fontId="26" fillId="6" borderId="25" xfId="6" applyNumberFormat="1" applyFont="1" applyFill="1" applyBorder="1"/>
    <xf numFmtId="10" fontId="26" fillId="6" borderId="26" xfId="2" applyNumberFormat="1" applyFont="1" applyFill="1" applyBorder="1" applyAlignment="1">
      <alignment horizontal="center"/>
    </xf>
    <xf numFmtId="0" fontId="26" fillId="4" borderId="24" xfId="3" applyFont="1" applyFill="1" applyBorder="1" applyAlignment="1">
      <alignment horizontal="right"/>
    </xf>
    <xf numFmtId="0" fontId="9" fillId="2" borderId="5" xfId="46" applyFont="1" applyFill="1" applyBorder="1" applyAlignment="1">
      <alignment horizontal="center" vertical="center"/>
    </xf>
    <xf numFmtId="0" fontId="12" fillId="2" borderId="5" xfId="46" applyFont="1" applyFill="1" applyBorder="1" applyAlignment="1">
      <alignment horizontal="center" vertical="center" wrapText="1"/>
    </xf>
    <xf numFmtId="0" fontId="5" fillId="0" borderId="0" xfId="46" applyFont="1" applyAlignment="1">
      <alignment horizontal="center" vertical="center" wrapText="1"/>
    </xf>
    <xf numFmtId="170" fontId="15" fillId="0" borderId="48" xfId="3" applyNumberFormat="1" applyFont="1" applyBorder="1" applyAlignment="1">
      <alignment vertical="center"/>
    </xf>
    <xf numFmtId="170" fontId="15" fillId="0" borderId="49" xfId="3" applyNumberFormat="1" applyFont="1" applyBorder="1" applyAlignment="1">
      <alignment vertical="center"/>
    </xf>
    <xf numFmtId="0" fontId="3" fillId="0" borderId="0" xfId="46" applyFont="1"/>
    <xf numFmtId="0" fontId="31" fillId="0" borderId="0" xfId="46" applyFont="1"/>
    <xf numFmtId="0" fontId="15" fillId="0" borderId="42" xfId="12" applyFont="1" applyBorder="1" applyAlignment="1">
      <alignment horizontal="left" vertical="center" indent="1"/>
    </xf>
    <xf numFmtId="0" fontId="18" fillId="0" borderId="0" xfId="46" applyFont="1" applyAlignment="1">
      <alignment vertical="center"/>
    </xf>
    <xf numFmtId="0" fontId="12" fillId="4" borderId="13" xfId="46" applyFont="1" applyFill="1" applyBorder="1" applyAlignment="1">
      <alignment horizontal="left" vertical="center" wrapText="1" indent="1"/>
    </xf>
    <xf numFmtId="0" fontId="12" fillId="4" borderId="52" xfId="46" applyFont="1" applyFill="1" applyBorder="1" applyAlignment="1">
      <alignment horizontal="center" vertical="center" wrapText="1"/>
    </xf>
    <xf numFmtId="0" fontId="12" fillId="4" borderId="6" xfId="46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15" fillId="0" borderId="7" xfId="12" applyFont="1" applyBorder="1" applyAlignment="1">
      <alignment horizontal="left" vertical="center" indent="1"/>
    </xf>
    <xf numFmtId="172" fontId="15" fillId="0" borderId="54" xfId="1" applyNumberFormat="1" applyFont="1" applyBorder="1" applyAlignment="1">
      <alignment vertical="center"/>
    </xf>
    <xf numFmtId="172" fontId="15" fillId="0" borderId="55" xfId="1" applyNumberFormat="1" applyFont="1" applyBorder="1" applyAlignment="1">
      <alignment vertical="center"/>
    </xf>
    <xf numFmtId="0" fontId="23" fillId="0" borderId="17" xfId="46" applyFont="1" applyBorder="1" applyAlignment="1">
      <alignment horizontal="left" vertical="center" indent="1"/>
    </xf>
    <xf numFmtId="172" fontId="15" fillId="0" borderId="18" xfId="1" applyNumberFormat="1" applyFont="1" applyBorder="1" applyAlignment="1">
      <alignment vertical="center"/>
    </xf>
    <xf numFmtId="172" fontId="15" fillId="0" borderId="11" xfId="1" applyNumberFormat="1" applyFont="1" applyBorder="1" applyAlignment="1">
      <alignment vertical="center"/>
    </xf>
    <xf numFmtId="0" fontId="23" fillId="0" borderId="9" xfId="46" applyFont="1" applyBorder="1" applyAlignment="1">
      <alignment horizontal="left" vertical="center" indent="1"/>
    </xf>
    <xf numFmtId="172" fontId="15" fillId="0" borderId="44" xfId="1" applyNumberFormat="1" applyFont="1" applyBorder="1" applyAlignment="1">
      <alignment vertical="center"/>
    </xf>
    <xf numFmtId="172" fontId="15" fillId="0" borderId="56" xfId="1" applyNumberFormat="1" applyFont="1" applyBorder="1" applyAlignment="1">
      <alignment vertical="center"/>
    </xf>
    <xf numFmtId="0" fontId="32" fillId="4" borderId="3" xfId="46" applyFont="1" applyFill="1" applyBorder="1" applyAlignment="1">
      <alignment horizontal="left" vertical="center" indent="1"/>
    </xf>
    <xf numFmtId="172" fontId="32" fillId="4" borderId="52" xfId="1" applyNumberFormat="1" applyFont="1" applyFill="1" applyBorder="1" applyAlignment="1">
      <alignment vertical="center"/>
    </xf>
    <xf numFmtId="9" fontId="32" fillId="4" borderId="52" xfId="2" applyNumberFormat="1" applyFont="1" applyFill="1" applyBorder="1" applyAlignment="1">
      <alignment horizontal="center" vertical="center"/>
    </xf>
    <xf numFmtId="9" fontId="32" fillId="4" borderId="4" xfId="2" applyNumberFormat="1" applyFont="1" applyFill="1" applyBorder="1" applyAlignment="1">
      <alignment horizontal="center" vertical="center"/>
    </xf>
    <xf numFmtId="172" fontId="26" fillId="4" borderId="3" xfId="1" applyNumberFormat="1" applyFont="1" applyFill="1" applyBorder="1" applyAlignment="1">
      <alignment vertical="center"/>
    </xf>
    <xf numFmtId="172" fontId="26" fillId="4" borderId="52" xfId="1" applyNumberFormat="1" applyFont="1" applyFill="1" applyBorder="1" applyAlignment="1">
      <alignment vertical="center"/>
    </xf>
    <xf numFmtId="10" fontId="26" fillId="4" borderId="4" xfId="2" applyNumberFormat="1" applyFont="1" applyFill="1" applyBorder="1" applyAlignment="1">
      <alignment horizontal="center" vertical="center"/>
    </xf>
    <xf numFmtId="0" fontId="30" fillId="0" borderId="0" xfId="46" applyFont="1" applyAlignment="1">
      <alignment vertical="center"/>
    </xf>
    <xf numFmtId="168" fontId="1" fillId="0" borderId="0" xfId="2" applyNumberFormat="1" applyFont="1"/>
    <xf numFmtId="172" fontId="1" fillId="0" borderId="0" xfId="46" applyNumberFormat="1"/>
    <xf numFmtId="0" fontId="12" fillId="4" borderId="13" xfId="46" applyFont="1" applyFill="1" applyBorder="1" applyAlignment="1">
      <alignment horizontal="left" vertical="center" wrapText="1"/>
    </xf>
    <xf numFmtId="0" fontId="15" fillId="0" borderId="34" xfId="41" applyFont="1" applyBorder="1" applyAlignment="1">
      <alignment horizontal="left" vertical="center" indent="1"/>
    </xf>
    <xf numFmtId="0" fontId="23" fillId="0" borderId="36" xfId="46" applyFont="1" applyBorder="1" applyAlignment="1">
      <alignment horizontal="left" vertical="center" indent="1"/>
    </xf>
    <xf numFmtId="0" fontId="32" fillId="4" borderId="13" xfId="46" applyFont="1" applyFill="1" applyBorder="1" applyAlignment="1">
      <alignment horizontal="left" vertical="center" indent="1"/>
    </xf>
    <xf numFmtId="172" fontId="32" fillId="4" borderId="3" xfId="1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/>
    </xf>
    <xf numFmtId="0" fontId="26" fillId="4" borderId="6" xfId="0" applyFont="1" applyFill="1" applyBorder="1" applyAlignment="1">
      <alignment horizontal="center" vertical="center" wrapText="1"/>
    </xf>
    <xf numFmtId="10" fontId="15" fillId="0" borderId="8" xfId="2" applyNumberFormat="1" applyFont="1" applyBorder="1" applyAlignment="1">
      <alignment horizontal="center" vertical="center" wrapText="1"/>
    </xf>
    <xf numFmtId="10" fontId="15" fillId="0" borderId="10" xfId="2" applyNumberFormat="1" applyFont="1" applyBorder="1" applyAlignment="1">
      <alignment horizontal="center" vertical="center" wrapText="1"/>
    </xf>
    <xf numFmtId="0" fontId="12" fillId="4" borderId="5" xfId="12" applyFont="1" applyFill="1" applyBorder="1" applyAlignment="1">
      <alignment horizontal="left" vertical="center" wrapText="1"/>
    </xf>
    <xf numFmtId="0" fontId="12" fillId="4" borderId="13" xfId="12" applyFont="1" applyFill="1" applyBorder="1" applyAlignment="1">
      <alignment horizontal="center" vertical="center" wrapText="1"/>
    </xf>
    <xf numFmtId="0" fontId="12" fillId="4" borderId="4" xfId="12" applyFont="1" applyFill="1" applyBorder="1" applyAlignment="1">
      <alignment horizontal="center" vertical="center" wrapText="1"/>
    </xf>
    <xf numFmtId="0" fontId="12" fillId="4" borderId="5" xfId="12" applyFont="1" applyFill="1" applyBorder="1" applyAlignment="1">
      <alignment horizontal="left" vertical="center"/>
    </xf>
    <xf numFmtId="172" fontId="26" fillId="4" borderId="3" xfId="6" applyNumberFormat="1" applyFont="1" applyFill="1" applyBorder="1" applyAlignment="1">
      <alignment vertical="center"/>
    </xf>
    <xf numFmtId="9" fontId="32" fillId="4" borderId="4" xfId="12" applyNumberFormat="1" applyFont="1" applyFill="1" applyBorder="1" applyAlignment="1">
      <alignment horizontal="center" vertical="center" wrapText="1"/>
    </xf>
    <xf numFmtId="0" fontId="12" fillId="4" borderId="5" xfId="12" applyFont="1" applyFill="1" applyBorder="1" applyAlignment="1">
      <alignment horizontal="center" vertical="center" wrapText="1"/>
    </xf>
    <xf numFmtId="171" fontId="26" fillId="4" borderId="5" xfId="6" applyNumberFormat="1" applyFont="1" applyFill="1" applyBorder="1" applyAlignment="1">
      <alignment vertical="center"/>
    </xf>
    <xf numFmtId="0" fontId="12" fillId="4" borderId="6" xfId="12" applyFont="1" applyFill="1" applyBorder="1" applyAlignment="1">
      <alignment horizontal="center" vertical="center" wrapText="1"/>
    </xf>
    <xf numFmtId="0" fontId="12" fillId="4" borderId="5" xfId="12" applyFont="1" applyFill="1" applyBorder="1" applyAlignment="1">
      <alignment horizontal="justify" vertical="center"/>
    </xf>
    <xf numFmtId="171" fontId="26" fillId="4" borderId="6" xfId="6" applyNumberFormat="1" applyFont="1" applyFill="1" applyBorder="1" applyAlignment="1">
      <alignment vertical="center"/>
    </xf>
    <xf numFmtId="0" fontId="9" fillId="4" borderId="45" xfId="12" applyFont="1" applyFill="1" applyBorder="1" applyAlignment="1">
      <alignment horizontal="center" vertical="center" wrapText="1"/>
    </xf>
    <xf numFmtId="0" fontId="9" fillId="4" borderId="57" xfId="12" applyFont="1" applyFill="1" applyBorder="1" applyAlignment="1">
      <alignment horizontal="center" vertical="center"/>
    </xf>
    <xf numFmtId="0" fontId="9" fillId="4" borderId="57" xfId="12" applyFont="1" applyFill="1" applyBorder="1" applyAlignment="1">
      <alignment horizontal="center" vertical="center" wrapText="1"/>
    </xf>
    <xf numFmtId="0" fontId="9" fillId="4" borderId="46" xfId="12" applyFont="1" applyFill="1" applyBorder="1" applyAlignment="1">
      <alignment horizontal="center" vertical="center"/>
    </xf>
    <xf numFmtId="172" fontId="26" fillId="4" borderId="31" xfId="8" applyNumberFormat="1" applyFont="1" applyFill="1" applyBorder="1" applyAlignment="1">
      <alignment vertical="center"/>
    </xf>
    <xf numFmtId="0" fontId="12" fillId="6" borderId="5" xfId="12" applyFont="1" applyFill="1" applyBorder="1" applyAlignment="1">
      <alignment horizontal="left" vertical="center" wrapText="1"/>
    </xf>
    <xf numFmtId="172" fontId="26" fillId="6" borderId="31" xfId="8" applyNumberFormat="1" applyFont="1" applyFill="1" applyBorder="1" applyAlignment="1">
      <alignment vertical="center"/>
    </xf>
    <xf numFmtId="172" fontId="26" fillId="6" borderId="6" xfId="8" applyNumberFormat="1" applyFont="1" applyFill="1" applyBorder="1" applyAlignment="1">
      <alignment vertical="center"/>
    </xf>
    <xf numFmtId="0" fontId="12" fillId="4" borderId="1" xfId="12" applyFont="1" applyFill="1" applyBorder="1" applyAlignment="1">
      <alignment horizontal="center" vertical="center" wrapText="1"/>
    </xf>
    <xf numFmtId="0" fontId="12" fillId="4" borderId="2" xfId="12" applyFont="1" applyFill="1" applyBorder="1" applyAlignment="1">
      <alignment horizontal="center" vertical="center" wrapText="1"/>
    </xf>
    <xf numFmtId="0" fontId="12" fillId="4" borderId="45" xfId="12" applyFont="1" applyFill="1" applyBorder="1" applyAlignment="1">
      <alignment horizontal="center" vertical="center" wrapText="1"/>
    </xf>
    <xf numFmtId="0" fontId="26" fillId="4" borderId="46" xfId="12" applyFont="1" applyFill="1" applyBorder="1" applyAlignment="1">
      <alignment horizontal="center" vertical="center" wrapText="1"/>
    </xf>
    <xf numFmtId="172" fontId="15" fillId="0" borderId="54" xfId="8" applyNumberFormat="1" applyFont="1" applyBorder="1" applyAlignment="1">
      <alignment vertical="center"/>
    </xf>
    <xf numFmtId="10" fontId="15" fillId="0" borderId="16" xfId="27" applyNumberFormat="1" applyFont="1" applyBorder="1" applyAlignment="1">
      <alignment horizontal="center" vertical="center" wrapText="1"/>
    </xf>
    <xf numFmtId="172" fontId="15" fillId="0" borderId="18" xfId="8" applyNumberFormat="1" applyFont="1" applyBorder="1" applyAlignment="1">
      <alignment vertical="center"/>
    </xf>
    <xf numFmtId="10" fontId="15" fillId="0" borderId="19" xfId="27" applyNumberFormat="1" applyFont="1" applyBorder="1" applyAlignment="1">
      <alignment horizontal="center" vertical="center" wrapText="1"/>
    </xf>
    <xf numFmtId="172" fontId="15" fillId="0" borderId="44" xfId="8" applyNumberFormat="1" applyFont="1" applyBorder="1" applyAlignment="1">
      <alignment vertical="center"/>
    </xf>
    <xf numFmtId="10" fontId="15" fillId="0" borderId="40" xfId="27" applyNumberFormat="1" applyFont="1" applyBorder="1" applyAlignment="1">
      <alignment horizontal="center" vertical="center" wrapText="1"/>
    </xf>
    <xf numFmtId="0" fontId="12" fillId="4" borderId="7" xfId="42" applyFont="1" applyFill="1" applyBorder="1" applyAlignment="1">
      <alignment horizontal="left" vertical="center"/>
    </xf>
    <xf numFmtId="0" fontId="12" fillId="4" borderId="9" xfId="42" applyFont="1" applyFill="1" applyBorder="1" applyAlignment="1">
      <alignment horizontal="left" vertical="center"/>
    </xf>
    <xf numFmtId="0" fontId="12" fillId="4" borderId="17" xfId="42" applyFont="1" applyFill="1" applyBorder="1" applyAlignment="1">
      <alignment horizontal="left" vertical="center"/>
    </xf>
    <xf numFmtId="0" fontId="12" fillId="4" borderId="7" xfId="12" applyFont="1" applyFill="1" applyBorder="1" applyAlignment="1">
      <alignment horizontal="left" vertical="center"/>
    </xf>
    <xf numFmtId="0" fontId="12" fillId="4" borderId="9" xfId="12" applyFont="1" applyFill="1" applyBorder="1" applyAlignment="1">
      <alignment horizontal="left" vertical="center"/>
    </xf>
    <xf numFmtId="0" fontId="9" fillId="4" borderId="5" xfId="12" applyFont="1" applyFill="1" applyBorder="1" applyAlignment="1">
      <alignment horizontal="center" vertical="center"/>
    </xf>
    <xf numFmtId="0" fontId="26" fillId="4" borderId="1" xfId="12" applyFont="1" applyFill="1" applyBorder="1" applyAlignment="1">
      <alignment horizontal="center" vertical="center" wrapText="1"/>
    </xf>
    <xf numFmtId="3" fontId="15" fillId="0" borderId="7" xfId="8" applyNumberFormat="1" applyFont="1" applyBorder="1" applyAlignment="1">
      <alignment vertical="center"/>
    </xf>
    <xf numFmtId="4" fontId="15" fillId="0" borderId="9" xfId="8" applyNumberFormat="1" applyFont="1" applyBorder="1" applyAlignment="1">
      <alignment vertical="center"/>
    </xf>
    <xf numFmtId="0" fontId="26" fillId="4" borderId="33" xfId="12" applyFont="1" applyFill="1" applyBorder="1" applyAlignment="1">
      <alignment horizontal="center" vertical="center" wrapText="1"/>
    </xf>
    <xf numFmtId="0" fontId="26" fillId="4" borderId="4" xfId="12" applyFont="1" applyFill="1" applyBorder="1" applyAlignment="1">
      <alignment horizontal="center" vertical="center" wrapText="1"/>
    </xf>
    <xf numFmtId="0" fontId="9" fillId="4" borderId="5" xfId="12" applyFont="1" applyFill="1" applyBorder="1" applyAlignment="1">
      <alignment horizontal="center" vertical="center" wrapText="1"/>
    </xf>
    <xf numFmtId="167" fontId="15" fillId="0" borderId="16" xfId="8" applyNumberFormat="1" applyFont="1" applyBorder="1" applyAlignment="1">
      <alignment vertical="center"/>
    </xf>
    <xf numFmtId="10" fontId="15" fillId="0" borderId="19" xfId="27" applyNumberFormat="1" applyFont="1" applyBorder="1" applyAlignment="1">
      <alignment horizontal="center" vertical="center"/>
    </xf>
    <xf numFmtId="10" fontId="15" fillId="0" borderId="40" xfId="27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66" fontId="12" fillId="4" borderId="5" xfId="17" applyNumberFormat="1" applyFont="1" applyFill="1" applyBorder="1" applyAlignment="1">
      <alignment horizontal="left" vertical="center" wrapText="1"/>
    </xf>
    <xf numFmtId="4" fontId="26" fillId="4" borderId="4" xfId="6" applyNumberFormat="1" applyFont="1" applyFill="1" applyBorder="1" applyAlignment="1">
      <alignment horizontal="right" vertical="center"/>
    </xf>
    <xf numFmtId="4" fontId="26" fillId="4" borderId="4" xfId="6" applyNumberFormat="1" applyFont="1" applyFill="1" applyBorder="1" applyAlignment="1">
      <alignment horizontal="center" vertical="center"/>
    </xf>
    <xf numFmtId="4" fontId="26" fillId="4" borderId="6" xfId="6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10" fontId="15" fillId="0" borderId="8" xfId="2" applyNumberFormat="1" applyFont="1" applyBorder="1" applyAlignment="1">
      <alignment horizontal="center" vertical="center"/>
    </xf>
    <xf numFmtId="10" fontId="15" fillId="0" borderId="37" xfId="2" applyNumberFormat="1" applyFont="1" applyBorder="1" applyAlignment="1">
      <alignment horizontal="center" vertical="center"/>
    </xf>
    <xf numFmtId="10" fontId="26" fillId="4" borderId="6" xfId="2" applyNumberFormat="1" applyFont="1" applyFill="1" applyBorder="1" applyAlignment="1">
      <alignment horizontal="center" vertical="center"/>
    </xf>
    <xf numFmtId="0" fontId="56" fillId="0" borderId="0" xfId="0" applyFont="1"/>
    <xf numFmtId="10" fontId="15" fillId="0" borderId="35" xfId="2" applyNumberFormat="1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left" vertical="center"/>
    </xf>
    <xf numFmtId="172" fontId="14" fillId="4" borderId="5" xfId="1" applyNumberFormat="1" applyFont="1" applyFill="1" applyBorder="1" applyAlignment="1">
      <alignment horizontal="right" vertical="center"/>
    </xf>
    <xf numFmtId="172" fontId="14" fillId="4" borderId="6" xfId="1" applyNumberFormat="1" applyFont="1" applyFill="1" applyBorder="1" applyAlignment="1">
      <alignment horizontal="right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172" fontId="14" fillId="4" borderId="5" xfId="8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left" vertical="center" wrapText="1" indent="1"/>
    </xf>
    <xf numFmtId="0" fontId="45" fillId="0" borderId="17" xfId="0" applyFont="1" applyBorder="1" applyAlignment="1">
      <alignment horizontal="left" vertical="center" indent="1"/>
    </xf>
    <xf numFmtId="0" fontId="45" fillId="0" borderId="9" xfId="0" applyFont="1" applyBorder="1" applyAlignment="1">
      <alignment horizontal="left" vertical="center" indent="1"/>
    </xf>
    <xf numFmtId="0" fontId="23" fillId="0" borderId="17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1"/>
    </xf>
    <xf numFmtId="0" fontId="28" fillId="4" borderId="1" xfId="0" applyFont="1" applyFill="1" applyBorder="1" applyAlignment="1">
      <alignment horizontal="center" vertical="center"/>
    </xf>
    <xf numFmtId="0" fontId="30" fillId="4" borderId="39" xfId="0" applyFont="1" applyFill="1" applyBorder="1" applyAlignment="1">
      <alignment horizontal="left" vertical="center"/>
    </xf>
    <xf numFmtId="0" fontId="26" fillId="4" borderId="3" xfId="12" applyFont="1" applyFill="1" applyBorder="1" applyAlignment="1">
      <alignment horizontal="center" vertical="center" wrapText="1"/>
    </xf>
    <xf numFmtId="0" fontId="12" fillId="4" borderId="4" xfId="33" applyFont="1" applyFill="1" applyBorder="1" applyAlignment="1">
      <alignment horizontal="center" vertical="center" wrapText="1"/>
    </xf>
    <xf numFmtId="0" fontId="50" fillId="4" borderId="5" xfId="12" applyFont="1" applyFill="1" applyBorder="1" applyAlignment="1">
      <alignment vertical="center"/>
    </xf>
    <xf numFmtId="3" fontId="38" fillId="4" borderId="3" xfId="12" applyNumberFormat="1" applyFont="1" applyFill="1" applyBorder="1" applyAlignment="1">
      <alignment horizontal="center" vertical="center"/>
    </xf>
    <xf numFmtId="173" fontId="38" fillId="4" borderId="4" xfId="8" applyNumberFormat="1" applyFont="1" applyFill="1" applyBorder="1" applyAlignment="1">
      <alignment vertical="center"/>
    </xf>
    <xf numFmtId="0" fontId="12" fillId="4" borderId="5" xfId="12" applyFont="1" applyFill="1" applyBorder="1" applyAlignment="1">
      <alignment vertical="center"/>
    </xf>
    <xf numFmtId="3" fontId="12" fillId="4" borderId="3" xfId="12" applyNumberFormat="1" applyFont="1" applyFill="1" applyBorder="1" applyAlignment="1">
      <alignment horizontal="center" vertical="center"/>
    </xf>
    <xf numFmtId="173" fontId="12" fillId="4" borderId="4" xfId="8" applyNumberFormat="1" applyFont="1" applyFill="1" applyBorder="1" applyAlignment="1">
      <alignment vertical="center"/>
    </xf>
    <xf numFmtId="0" fontId="26" fillId="4" borderId="13" xfId="12" applyFont="1" applyFill="1" applyBorder="1" applyAlignment="1">
      <alignment horizontal="center" vertical="center" wrapText="1"/>
    </xf>
    <xf numFmtId="0" fontId="12" fillId="4" borderId="3" xfId="33" applyFont="1" applyFill="1" applyBorder="1" applyAlignment="1">
      <alignment horizontal="center" vertical="center" wrapText="1"/>
    </xf>
    <xf numFmtId="3" fontId="15" fillId="0" borderId="14" xfId="12" applyNumberFormat="1" applyFont="1" applyBorder="1" applyAlignment="1">
      <alignment horizontal="center" vertical="center"/>
    </xf>
    <xf numFmtId="10" fontId="15" fillId="0" borderId="15" xfId="27" applyNumberFormat="1" applyFont="1" applyBorder="1" applyAlignment="1">
      <alignment horizontal="center" vertical="center"/>
    </xf>
    <xf numFmtId="173" fontId="15" fillId="0" borderId="14" xfId="12" applyNumberFormat="1" applyFont="1" applyBorder="1" applyAlignment="1">
      <alignment horizontal="right" vertical="center"/>
    </xf>
    <xf numFmtId="3" fontId="15" fillId="0" borderId="20" xfId="12" applyNumberFormat="1" applyFont="1" applyBorder="1" applyAlignment="1">
      <alignment horizontal="center" vertical="center"/>
    </xf>
    <xf numFmtId="10" fontId="15" fillId="0" borderId="21" xfId="27" applyNumberFormat="1" applyFont="1" applyBorder="1" applyAlignment="1">
      <alignment horizontal="center" vertical="center"/>
    </xf>
    <xf numFmtId="173" fontId="15" fillId="0" borderId="20" xfId="12" applyNumberFormat="1" applyFont="1" applyBorder="1" applyAlignment="1">
      <alignment horizontal="right" vertical="center"/>
    </xf>
    <xf numFmtId="10" fontId="26" fillId="4" borderId="4" xfId="27" applyNumberFormat="1" applyFont="1" applyFill="1" applyBorder="1" applyAlignment="1">
      <alignment horizontal="center" vertical="center"/>
    </xf>
    <xf numFmtId="3" fontId="15" fillId="0" borderId="25" xfId="12" applyNumberFormat="1" applyFont="1" applyBorder="1" applyAlignment="1">
      <alignment horizontal="center" vertical="center"/>
    </xf>
    <xf numFmtId="10" fontId="15" fillId="0" borderId="26" xfId="27" applyNumberFormat="1" applyFont="1" applyBorder="1" applyAlignment="1">
      <alignment horizontal="center" vertical="center"/>
    </xf>
    <xf numFmtId="173" fontId="15" fillId="0" borderId="25" xfId="12" applyNumberFormat="1" applyFont="1" applyBorder="1" applyAlignment="1">
      <alignment horizontal="right" vertical="center"/>
    </xf>
    <xf numFmtId="3" fontId="26" fillId="4" borderId="3" xfId="12" applyNumberFormat="1" applyFont="1" applyFill="1" applyBorder="1" applyAlignment="1">
      <alignment horizontal="center" vertical="center"/>
    </xf>
    <xf numFmtId="173" fontId="26" fillId="4" borderId="3" xfId="12" applyNumberFormat="1" applyFont="1" applyFill="1" applyBorder="1" applyAlignment="1">
      <alignment horizontal="right" vertical="center"/>
    </xf>
    <xf numFmtId="0" fontId="12" fillId="4" borderId="13" xfId="12" applyFont="1" applyFill="1" applyBorder="1" applyAlignment="1">
      <alignment vertical="center"/>
    </xf>
    <xf numFmtId="3" fontId="12" fillId="4" borderId="3" xfId="8" applyNumberFormat="1" applyFont="1" applyFill="1" applyBorder="1" applyAlignment="1">
      <alignment vertical="center"/>
    </xf>
    <xf numFmtId="4" fontId="12" fillId="4" borderId="4" xfId="8" applyNumberFormat="1" applyFont="1" applyFill="1" applyBorder="1" applyAlignment="1">
      <alignment vertical="center"/>
    </xf>
    <xf numFmtId="0" fontId="6" fillId="0" borderId="54" xfId="12" applyFont="1" applyBorder="1" applyAlignment="1">
      <alignment horizontal="center" vertical="center"/>
    </xf>
    <xf numFmtId="0" fontId="6" fillId="0" borderId="16" xfId="12" applyFont="1" applyBorder="1" applyAlignment="1">
      <alignment vertical="center"/>
    </xf>
    <xf numFmtId="0" fontId="6" fillId="0" borderId="28" xfId="12" applyFont="1" applyBorder="1" applyAlignment="1">
      <alignment vertical="center"/>
    </xf>
    <xf numFmtId="3" fontId="15" fillId="0" borderId="18" xfId="12" applyNumberFormat="1" applyFont="1" applyBorder="1" applyAlignment="1">
      <alignment horizontal="center" vertical="center"/>
    </xf>
    <xf numFmtId="4" fontId="15" fillId="0" borderId="58" xfId="12" applyNumberFormat="1" applyFont="1" applyBorder="1" applyAlignment="1">
      <alignment horizontal="right" vertical="center"/>
    </xf>
    <xf numFmtId="4" fontId="15" fillId="0" borderId="30" xfId="12" applyNumberFormat="1" applyFont="1" applyBorder="1" applyAlignment="1">
      <alignment horizontal="right" vertical="center"/>
    </xf>
    <xf numFmtId="3" fontId="38" fillId="0" borderId="3" xfId="12" applyNumberFormat="1" applyFont="1" applyBorder="1" applyAlignment="1">
      <alignment horizontal="center" vertical="center"/>
    </xf>
    <xf numFmtId="10" fontId="38" fillId="0" borderId="4" xfId="27" applyNumberFormat="1" applyFont="1" applyBorder="1" applyAlignment="1">
      <alignment horizontal="center" vertical="center"/>
    </xf>
    <xf numFmtId="4" fontId="38" fillId="0" borderId="31" xfId="12" applyNumberFormat="1" applyFont="1" applyBorder="1" applyAlignment="1">
      <alignment horizontal="right" vertical="center"/>
    </xf>
    <xf numFmtId="4" fontId="15" fillId="0" borderId="60" xfId="12" applyNumberFormat="1" applyFont="1" applyBorder="1" applyAlignment="1">
      <alignment horizontal="right" vertical="center"/>
    </xf>
    <xf numFmtId="10" fontId="26" fillId="0" borderId="4" xfId="27" applyNumberFormat="1" applyFont="1" applyBorder="1" applyAlignment="1">
      <alignment horizontal="center" vertical="center"/>
    </xf>
    <xf numFmtId="3" fontId="15" fillId="0" borderId="54" xfId="12" applyNumberFormat="1" applyFont="1" applyBorder="1" applyAlignment="1">
      <alignment horizontal="center" vertical="center"/>
    </xf>
    <xf numFmtId="10" fontId="15" fillId="0" borderId="16" xfId="27" applyNumberFormat="1" applyFont="1" applyBorder="1" applyAlignment="1">
      <alignment horizontal="center" vertical="center"/>
    </xf>
    <xf numFmtId="4" fontId="15" fillId="0" borderId="28" xfId="12" applyNumberFormat="1" applyFont="1" applyBorder="1" applyAlignment="1">
      <alignment horizontal="right" vertical="center"/>
    </xf>
    <xf numFmtId="3" fontId="38" fillId="0" borderId="44" xfId="12" applyNumberFormat="1" applyFont="1" applyBorder="1" applyAlignment="1">
      <alignment horizontal="center" vertical="center"/>
    </xf>
    <xf numFmtId="10" fontId="38" fillId="0" borderId="40" xfId="27" applyNumberFormat="1" applyFont="1" applyBorder="1" applyAlignment="1">
      <alignment horizontal="center" vertical="center"/>
    </xf>
    <xf numFmtId="4" fontId="38" fillId="0" borderId="73" xfId="12" applyNumberFormat="1" applyFont="1" applyBorder="1" applyAlignment="1">
      <alignment horizontal="right" vertical="center"/>
    </xf>
    <xf numFmtId="4" fontId="26" fillId="4" borderId="31" xfId="12" applyNumberFormat="1" applyFont="1" applyFill="1" applyBorder="1" applyAlignment="1">
      <alignment horizontal="right" vertical="center"/>
    </xf>
    <xf numFmtId="0" fontId="12" fillId="4" borderId="22" xfId="12" applyFont="1" applyFill="1" applyBorder="1" applyAlignment="1">
      <alignment vertical="center"/>
    </xf>
    <xf numFmtId="4" fontId="12" fillId="4" borderId="6" xfId="8" applyNumberFormat="1" applyFont="1" applyFill="1" applyBorder="1" applyAlignment="1">
      <alignment vertical="center"/>
    </xf>
    <xf numFmtId="0" fontId="12" fillId="4" borderId="44" xfId="12" applyFont="1" applyFill="1" applyBorder="1" applyAlignment="1">
      <alignment horizontal="center" vertical="center"/>
    </xf>
    <xf numFmtId="0" fontId="12" fillId="4" borderId="40" xfId="12" applyFont="1" applyFill="1" applyBorder="1" applyAlignment="1">
      <alignment horizontal="center" vertical="center"/>
    </xf>
    <xf numFmtId="173" fontId="12" fillId="4" borderId="31" xfId="8" applyNumberFormat="1" applyFont="1" applyFill="1" applyBorder="1" applyAlignment="1">
      <alignment vertical="center"/>
    </xf>
    <xf numFmtId="173" fontId="12" fillId="4" borderId="53" xfId="8" applyNumberFormat="1" applyFont="1" applyFill="1" applyBorder="1" applyAlignment="1">
      <alignment vertical="center"/>
    </xf>
    <xf numFmtId="173" fontId="12" fillId="4" borderId="5" xfId="8" applyNumberFormat="1" applyFont="1" applyFill="1" applyBorder="1" applyAlignment="1">
      <alignment vertical="center"/>
    </xf>
    <xf numFmtId="0" fontId="14" fillId="4" borderId="13" xfId="12" applyFont="1" applyFill="1" applyBorder="1" applyAlignment="1">
      <alignment vertical="center"/>
    </xf>
    <xf numFmtId="3" fontId="32" fillId="4" borderId="3" xfId="12" applyNumberFormat="1" applyFont="1" applyFill="1" applyBorder="1" applyAlignment="1">
      <alignment horizontal="center" vertical="center"/>
    </xf>
    <xf numFmtId="4" fontId="32" fillId="4" borderId="4" xfId="8" applyNumberFormat="1" applyFont="1" applyFill="1" applyBorder="1" applyAlignment="1">
      <alignment horizontal="right" vertical="center"/>
    </xf>
    <xf numFmtId="173" fontId="26" fillId="4" borderId="53" xfId="8" applyNumberFormat="1" applyFont="1" applyFill="1" applyBorder="1" applyAlignment="1">
      <alignment horizontal="right" vertical="center"/>
    </xf>
    <xf numFmtId="0" fontId="12" fillId="4" borderId="3" xfId="12" applyFont="1" applyFill="1" applyBorder="1" applyAlignment="1">
      <alignment horizontal="center" vertical="center" wrapText="1"/>
    </xf>
    <xf numFmtId="3" fontId="12" fillId="4" borderId="3" xfId="8" applyNumberFormat="1" applyFont="1" applyFill="1" applyBorder="1" applyAlignment="1">
      <alignment horizontal="right" vertical="center"/>
    </xf>
    <xf numFmtId="4" fontId="12" fillId="4" borderId="4" xfId="8" applyNumberFormat="1" applyFont="1" applyFill="1" applyBorder="1" applyAlignment="1">
      <alignment horizontal="right" vertical="center"/>
    </xf>
    <xf numFmtId="172" fontId="15" fillId="0" borderId="14" xfId="12" applyNumberFormat="1" applyFont="1" applyBorder="1"/>
    <xf numFmtId="10" fontId="15" fillId="0" borderId="15" xfId="27" applyNumberFormat="1" applyFont="1" applyBorder="1" applyAlignment="1">
      <alignment horizontal="center"/>
    </xf>
    <xf numFmtId="173" fontId="15" fillId="0" borderId="14" xfId="12" applyNumberFormat="1" applyFont="1" applyBorder="1"/>
    <xf numFmtId="172" fontId="15" fillId="0" borderId="18" xfId="12" applyNumberFormat="1" applyFont="1" applyBorder="1"/>
    <xf numFmtId="10" fontId="15" fillId="0" borderId="19" xfId="27" applyNumberFormat="1" applyFont="1" applyBorder="1" applyAlignment="1">
      <alignment horizontal="center"/>
    </xf>
    <xf numFmtId="173" fontId="15" fillId="0" borderId="18" xfId="12" applyNumberFormat="1" applyFont="1" applyBorder="1"/>
    <xf numFmtId="173" fontId="15" fillId="0" borderId="36" xfId="12" applyNumberFormat="1" applyFont="1" applyBorder="1"/>
    <xf numFmtId="172" fontId="15" fillId="0" borderId="36" xfId="12" applyNumberFormat="1" applyFont="1" applyBorder="1"/>
    <xf numFmtId="172" fontId="15" fillId="0" borderId="59" xfId="12" applyNumberFormat="1" applyFont="1" applyBorder="1"/>
    <xf numFmtId="10" fontId="15" fillId="0" borderId="21" xfId="27" applyNumberFormat="1" applyFont="1" applyBorder="1" applyAlignment="1">
      <alignment horizontal="center"/>
    </xf>
    <xf numFmtId="173" fontId="15" fillId="0" borderId="59" xfId="12" applyNumberFormat="1" applyFont="1" applyBorder="1"/>
    <xf numFmtId="172" fontId="26" fillId="4" borderId="13" xfId="12" applyNumberFormat="1" applyFont="1" applyFill="1" applyBorder="1"/>
    <xf numFmtId="10" fontId="26" fillId="4" borderId="4" xfId="27" applyNumberFormat="1" applyFont="1" applyFill="1" applyBorder="1" applyAlignment="1">
      <alignment horizontal="center"/>
    </xf>
    <xf numFmtId="173" fontId="26" fillId="4" borderId="13" xfId="12" applyNumberFormat="1" applyFont="1" applyFill="1" applyBorder="1"/>
    <xf numFmtId="3" fontId="12" fillId="4" borderId="3" xfId="12" applyNumberFormat="1" applyFont="1" applyFill="1" applyBorder="1" applyAlignment="1">
      <alignment horizontal="right" vertical="center"/>
    </xf>
    <xf numFmtId="4" fontId="14" fillId="4" borderId="4" xfId="12" applyNumberFormat="1" applyFont="1" applyFill="1" applyBorder="1" applyAlignment="1">
      <alignment horizontal="right" vertical="center"/>
    </xf>
    <xf numFmtId="172" fontId="15" fillId="0" borderId="54" xfId="8" applyNumberFormat="1" applyFont="1" applyBorder="1" applyAlignment="1">
      <alignment horizontal="center" vertical="center"/>
    </xf>
    <xf numFmtId="10" fontId="15" fillId="0" borderId="8" xfId="27" applyNumberFormat="1" applyFont="1" applyBorder="1" applyAlignment="1">
      <alignment horizontal="center" vertical="center"/>
    </xf>
    <xf numFmtId="173" fontId="15" fillId="0" borderId="54" xfId="8" applyNumberFormat="1" applyFont="1" applyBorder="1" applyAlignment="1">
      <alignment horizontal="right" vertical="center"/>
    </xf>
    <xf numFmtId="172" fontId="15" fillId="0" borderId="64" xfId="8" applyNumberFormat="1" applyFont="1" applyBorder="1" applyAlignment="1">
      <alignment horizontal="center" vertical="center"/>
    </xf>
    <xf numFmtId="10" fontId="15" fillId="0" borderId="42" xfId="27" applyNumberFormat="1" applyFont="1" applyBorder="1" applyAlignment="1">
      <alignment horizontal="center" vertical="center"/>
    </xf>
    <xf numFmtId="173" fontId="15" fillId="0" borderId="64" xfId="8" applyNumberFormat="1" applyFont="1" applyBorder="1" applyAlignment="1">
      <alignment horizontal="right" vertical="center"/>
    </xf>
    <xf numFmtId="172" fontId="26" fillId="4" borderId="3" xfId="8" applyNumberFormat="1" applyFont="1" applyFill="1" applyBorder="1" applyAlignment="1">
      <alignment horizontal="center" vertical="center"/>
    </xf>
    <xf numFmtId="10" fontId="26" fillId="4" borderId="6" xfId="27" applyNumberFormat="1" applyFont="1" applyFill="1" applyBorder="1" applyAlignment="1">
      <alignment horizontal="center" vertical="center"/>
    </xf>
    <xf numFmtId="173" fontId="26" fillId="4" borderId="3" xfId="8" applyNumberFormat="1" applyFont="1" applyFill="1" applyBorder="1" applyAlignment="1">
      <alignment horizontal="right" vertical="center"/>
    </xf>
    <xf numFmtId="0" fontId="32" fillId="4" borderId="13" xfId="12" applyFont="1" applyFill="1" applyBorder="1" applyAlignment="1">
      <alignment vertical="center"/>
    </xf>
    <xf numFmtId="3" fontId="32" fillId="4" borderId="3" xfId="8" applyNumberFormat="1" applyFont="1" applyFill="1" applyBorder="1" applyAlignment="1">
      <alignment horizontal="right" vertical="center"/>
    </xf>
    <xf numFmtId="4" fontId="32" fillId="4" borderId="64" xfId="8" applyNumberFormat="1" applyFont="1" applyFill="1" applyBorder="1" applyAlignment="1">
      <alignment horizontal="right" vertical="center"/>
    </xf>
    <xf numFmtId="4" fontId="32" fillId="4" borderId="63" xfId="8" applyNumberFormat="1" applyFont="1" applyFill="1" applyBorder="1" applyAlignment="1">
      <alignment horizontal="right" vertical="center"/>
    </xf>
    <xf numFmtId="3" fontId="32" fillId="4" borderId="13" xfId="8" applyNumberFormat="1" applyFont="1" applyFill="1" applyBorder="1" applyAlignment="1">
      <alignment horizontal="right" vertical="center"/>
    </xf>
    <xf numFmtId="0" fontId="32" fillId="4" borderId="5" xfId="12" applyFont="1" applyFill="1" applyBorder="1" applyAlignment="1">
      <alignment vertical="center"/>
    </xf>
    <xf numFmtId="167" fontId="26" fillId="4" borderId="3" xfId="8" applyNumberFormat="1" applyFont="1" applyFill="1" applyBorder="1" applyAlignment="1">
      <alignment horizontal="center" vertical="center"/>
    </xf>
    <xf numFmtId="172" fontId="15" fillId="0" borderId="18" xfId="8" applyNumberFormat="1" applyFont="1" applyBorder="1" applyAlignment="1">
      <alignment horizontal="center" vertical="center"/>
    </xf>
    <xf numFmtId="172" fontId="15" fillId="0" borderId="44" xfId="8" applyNumberFormat="1" applyFont="1" applyBorder="1" applyAlignment="1">
      <alignment horizontal="center" vertical="center"/>
    </xf>
    <xf numFmtId="172" fontId="26" fillId="4" borderId="64" xfId="8" applyNumberFormat="1" applyFont="1" applyFill="1" applyBorder="1" applyAlignment="1">
      <alignment horizontal="center" vertical="center"/>
    </xf>
    <xf numFmtId="10" fontId="26" fillId="4" borderId="42" xfId="27" applyNumberFormat="1" applyFont="1" applyFill="1" applyBorder="1" applyAlignment="1">
      <alignment horizontal="center" vertical="center"/>
    </xf>
    <xf numFmtId="167" fontId="26" fillId="4" borderId="64" xfId="8" applyNumberFormat="1" applyFont="1" applyFill="1" applyBorder="1" applyAlignment="1">
      <alignment horizontal="center" vertical="center"/>
    </xf>
    <xf numFmtId="172" fontId="15" fillId="0" borderId="54" xfId="8" applyNumberFormat="1" applyFont="1" applyFill="1" applyBorder="1" applyAlignment="1">
      <alignment horizontal="right" vertical="center"/>
    </xf>
    <xf numFmtId="10" fontId="15" fillId="0" borderId="16" xfId="27" applyNumberFormat="1" applyFont="1" applyFill="1" applyBorder="1" applyAlignment="1">
      <alignment horizontal="center" vertical="center" wrapText="1"/>
    </xf>
    <xf numFmtId="172" fontId="15" fillId="0" borderId="18" xfId="8" applyNumberFormat="1" applyFont="1" applyFill="1" applyBorder="1" applyAlignment="1">
      <alignment horizontal="right" vertical="center"/>
    </xf>
    <xf numFmtId="10" fontId="15" fillId="0" borderId="19" xfId="27" applyNumberFormat="1" applyFont="1" applyFill="1" applyBorder="1" applyAlignment="1">
      <alignment horizontal="center" vertical="center" wrapText="1"/>
    </xf>
    <xf numFmtId="172" fontId="15" fillId="0" borderId="44" xfId="8" applyNumberFormat="1" applyFont="1" applyFill="1" applyBorder="1" applyAlignment="1">
      <alignment horizontal="right" vertical="center"/>
    </xf>
    <xf numFmtId="10" fontId="15" fillId="0" borderId="40" xfId="27" applyNumberFormat="1" applyFont="1" applyFill="1" applyBorder="1" applyAlignment="1">
      <alignment horizontal="center" vertical="center" wrapText="1"/>
    </xf>
    <xf numFmtId="0" fontId="26" fillId="4" borderId="6" xfId="12" applyFont="1" applyFill="1" applyBorder="1" applyAlignment="1">
      <alignment horizontal="center" vertical="center" wrapText="1"/>
    </xf>
    <xf numFmtId="172" fontId="26" fillId="4" borderId="3" xfId="8" applyNumberFormat="1" applyFont="1" applyFill="1" applyBorder="1" applyAlignment="1">
      <alignment vertical="center"/>
    </xf>
    <xf numFmtId="173" fontId="26" fillId="4" borderId="52" xfId="8" applyNumberFormat="1" applyFont="1" applyFill="1" applyBorder="1" applyAlignment="1">
      <alignment vertical="center"/>
    </xf>
    <xf numFmtId="173" fontId="26" fillId="4" borderId="4" xfId="8" applyNumberFormat="1" applyFont="1" applyFill="1" applyBorder="1" applyAlignment="1">
      <alignment vertical="center"/>
    </xf>
    <xf numFmtId="0" fontId="6" fillId="0" borderId="7" xfId="12" applyFont="1" applyFill="1" applyBorder="1" applyAlignment="1">
      <alignment horizontal="left" vertical="center"/>
    </xf>
    <xf numFmtId="0" fontId="6" fillId="0" borderId="29" xfId="12" applyFont="1" applyFill="1" applyBorder="1" applyAlignment="1">
      <alignment horizontal="left" vertical="center"/>
    </xf>
    <xf numFmtId="0" fontId="15" fillId="4" borderId="44" xfId="12" applyFont="1" applyFill="1" applyBorder="1" applyAlignment="1">
      <alignment horizontal="center" vertical="center" wrapText="1"/>
    </xf>
    <xf numFmtId="0" fontId="15" fillId="4" borderId="40" xfId="12" applyFont="1" applyFill="1" applyBorder="1" applyAlignment="1">
      <alignment horizontal="center" vertical="center" wrapText="1"/>
    </xf>
    <xf numFmtId="0" fontId="15" fillId="4" borderId="73" xfId="12" applyFont="1" applyFill="1" applyBorder="1" applyAlignment="1">
      <alignment horizontal="center" vertical="center" wrapText="1"/>
    </xf>
    <xf numFmtId="0" fontId="6" fillId="0" borderId="34" xfId="12" applyFont="1" applyFill="1" applyBorder="1" applyAlignment="1">
      <alignment horizontal="left" vertical="center"/>
    </xf>
    <xf numFmtId="172" fontId="15" fillId="0" borderId="54" xfId="8" applyNumberFormat="1" applyFont="1" applyFill="1" applyBorder="1" applyAlignment="1">
      <alignment vertical="center"/>
    </xf>
    <xf numFmtId="172" fontId="15" fillId="0" borderId="28" xfId="8" applyNumberFormat="1" applyFont="1" applyFill="1" applyBorder="1" applyAlignment="1">
      <alignment vertical="center"/>
    </xf>
    <xf numFmtId="0" fontId="6" fillId="0" borderId="59" xfId="12" applyFont="1" applyFill="1" applyBorder="1" applyAlignment="1">
      <alignment horizontal="left" vertical="center"/>
    </xf>
    <xf numFmtId="172" fontId="15" fillId="0" borderId="44" xfId="8" applyNumberFormat="1" applyFont="1" applyFill="1" applyBorder="1" applyAlignment="1">
      <alignment vertical="center"/>
    </xf>
    <xf numFmtId="172" fontId="15" fillId="0" borderId="73" xfId="8" applyNumberFormat="1" applyFont="1" applyFill="1" applyBorder="1" applyAlignment="1">
      <alignment vertical="center"/>
    </xf>
    <xf numFmtId="0" fontId="12" fillId="4" borderId="13" xfId="12" applyFont="1" applyFill="1" applyBorder="1" applyAlignment="1">
      <alignment horizontal="left" vertical="center"/>
    </xf>
    <xf numFmtId="0" fontId="9" fillId="4" borderId="2" xfId="12" applyFont="1" applyFill="1" applyBorder="1" applyAlignment="1">
      <alignment horizontal="center" vertical="center"/>
    </xf>
    <xf numFmtId="172" fontId="15" fillId="0" borderId="5" xfId="12" applyNumberFormat="1" applyFont="1" applyBorder="1" applyAlignment="1">
      <alignment vertical="center"/>
    </xf>
    <xf numFmtId="10" fontId="15" fillId="0" borderId="6" xfId="27" applyNumberFormat="1" applyFont="1" applyBorder="1" applyAlignment="1">
      <alignment horizontal="center" vertical="center"/>
    </xf>
    <xf numFmtId="4" fontId="15" fillId="0" borderId="29" xfId="6" applyNumberFormat="1" applyFont="1" applyBorder="1" applyAlignment="1">
      <alignment horizontal="right" vertical="center"/>
    </xf>
    <xf numFmtId="4" fontId="26" fillId="4" borderId="5" xfId="6" applyNumberFormat="1" applyFont="1" applyFill="1" applyBorder="1" applyAlignment="1">
      <alignment horizontal="right" vertical="center"/>
    </xf>
    <xf numFmtId="4" fontId="56" fillId="0" borderId="0" xfId="0" applyNumberFormat="1" applyFont="1" applyAlignment="1">
      <alignment horizontal="right"/>
    </xf>
    <xf numFmtId="4" fontId="15" fillId="0" borderId="17" xfId="6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/>
    </xf>
    <xf numFmtId="172" fontId="18" fillId="0" borderId="7" xfId="1" applyNumberFormat="1" applyFont="1" applyFill="1" applyBorder="1" applyAlignment="1">
      <alignment horizontal="center" vertical="center"/>
    </xf>
    <xf numFmtId="172" fontId="18" fillId="0" borderId="17" xfId="1" applyNumberFormat="1" applyFont="1" applyFill="1" applyBorder="1" applyAlignment="1">
      <alignment horizontal="center" vertical="center"/>
    </xf>
    <xf numFmtId="172" fontId="6" fillId="0" borderId="9" xfId="1" applyNumberFormat="1" applyFont="1" applyFill="1" applyBorder="1" applyAlignment="1">
      <alignment horizontal="center" vertical="center"/>
    </xf>
    <xf numFmtId="172" fontId="14" fillId="4" borderId="22" xfId="1" applyNumberFormat="1" applyFont="1" applyFill="1" applyBorder="1" applyAlignment="1">
      <alignment horizontal="center" vertical="center"/>
    </xf>
    <xf numFmtId="0" fontId="14" fillId="4" borderId="54" xfId="0" applyFont="1" applyFill="1" applyBorder="1" applyAlignment="1">
      <alignment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vertical="center"/>
    </xf>
    <xf numFmtId="0" fontId="26" fillId="4" borderId="5" xfId="12" applyFont="1" applyFill="1" applyBorder="1" applyAlignment="1">
      <alignment vertical="center" wrapText="1"/>
    </xf>
    <xf numFmtId="0" fontId="26" fillId="4" borderId="5" xfId="0" applyFont="1" applyFill="1" applyBorder="1" applyAlignment="1">
      <alignment vertical="center" wrapText="1"/>
    </xf>
    <xf numFmtId="173" fontId="12" fillId="4" borderId="42" xfId="8" applyNumberFormat="1" applyFont="1" applyFill="1" applyBorder="1" applyAlignment="1">
      <alignment horizontal="right" vertical="center"/>
    </xf>
    <xf numFmtId="175" fontId="12" fillId="4" borderId="42" xfId="8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 wrapText="1"/>
    </xf>
    <xf numFmtId="0" fontId="51" fillId="0" borderId="0" xfId="12" applyFont="1" applyAlignment="1">
      <alignment horizontal="left" vertical="center"/>
    </xf>
    <xf numFmtId="0" fontId="6" fillId="0" borderId="7" xfId="12" applyBorder="1" applyAlignment="1">
      <alignment vertical="center" wrapText="1"/>
    </xf>
    <xf numFmtId="0" fontId="6" fillId="0" borderId="9" xfId="12" applyBorder="1" applyAlignment="1">
      <alignment vertical="center"/>
    </xf>
    <xf numFmtId="173" fontId="15" fillId="0" borderId="54" xfId="8" applyNumberFormat="1" applyFont="1" applyBorder="1" applyAlignment="1">
      <alignment vertical="center"/>
    </xf>
    <xf numFmtId="173" fontId="15" fillId="0" borderId="44" xfId="8" applyNumberFormat="1" applyFont="1" applyBorder="1" applyAlignment="1">
      <alignment vertical="center"/>
    </xf>
    <xf numFmtId="174" fontId="12" fillId="4" borderId="3" xfId="8" applyNumberFormat="1" applyFont="1" applyFill="1" applyBorder="1" applyAlignment="1">
      <alignment horizontal="center" vertical="center"/>
    </xf>
    <xf numFmtId="10" fontId="12" fillId="4" borderId="4" xfId="27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15" fillId="0" borderId="54" xfId="8" applyNumberFormat="1" applyFont="1" applyBorder="1" applyAlignment="1">
      <alignment vertical="center"/>
    </xf>
    <xf numFmtId="3" fontId="15" fillId="0" borderId="44" xfId="8" applyNumberFormat="1" applyFont="1" applyBorder="1" applyAlignment="1">
      <alignment vertical="center"/>
    </xf>
    <xf numFmtId="4" fontId="12" fillId="4" borderId="3" xfId="8" applyNumberFormat="1" applyFont="1" applyFill="1" applyBorder="1" applyAlignment="1">
      <alignment horizontal="right" vertical="center"/>
    </xf>
    <xf numFmtId="177" fontId="38" fillId="0" borderId="4" xfId="8" applyNumberFormat="1" applyFont="1" applyBorder="1" applyAlignment="1">
      <alignment vertical="center"/>
    </xf>
    <xf numFmtId="177" fontId="38" fillId="0" borderId="31" xfId="12" applyNumberFormat="1" applyFont="1" applyBorder="1" applyAlignment="1">
      <alignment horizontal="right" vertical="center"/>
    </xf>
    <xf numFmtId="0" fontId="26" fillId="4" borderId="52" xfId="12" applyFont="1" applyFill="1" applyBorder="1" applyAlignment="1">
      <alignment horizontal="center" vertical="center" wrapText="1"/>
    </xf>
    <xf numFmtId="172" fontId="18" fillId="0" borderId="19" xfId="1" applyNumberFormat="1" applyFont="1" applyBorder="1" applyAlignment="1">
      <alignment horizontal="center" vertical="center"/>
    </xf>
    <xf numFmtId="172" fontId="14" fillId="4" borderId="40" xfId="1" applyNumberFormat="1" applyFont="1" applyFill="1" applyBorder="1" applyAlignment="1">
      <alignment horizontal="center" vertical="center"/>
    </xf>
    <xf numFmtId="172" fontId="23" fillId="0" borderId="35" xfId="1" applyNumberFormat="1" applyFont="1" applyBorder="1" applyAlignment="1">
      <alignment vertical="center"/>
    </xf>
    <xf numFmtId="172" fontId="23" fillId="0" borderId="10" xfId="1" applyNumberFormat="1" applyFont="1" applyBorder="1" applyAlignment="1">
      <alignment vertical="center"/>
    </xf>
    <xf numFmtId="179" fontId="23" fillId="0" borderId="8" xfId="1" applyNumberFormat="1" applyFont="1" applyBorder="1" applyAlignment="1">
      <alignment vertical="center"/>
    </xf>
    <xf numFmtId="179" fontId="23" fillId="0" borderId="14" xfId="1" applyNumberFormat="1" applyFont="1" applyBorder="1" applyAlignment="1">
      <alignment vertical="center"/>
    </xf>
    <xf numFmtId="172" fontId="15" fillId="0" borderId="54" xfId="1" applyNumberFormat="1" applyFont="1" applyBorder="1" applyAlignment="1">
      <alignment horizontal="center" vertical="center"/>
    </xf>
    <xf numFmtId="168" fontId="6" fillId="0" borderId="16" xfId="2" applyNumberFormat="1" applyFont="1" applyBorder="1" applyAlignment="1">
      <alignment vertical="center"/>
    </xf>
    <xf numFmtId="172" fontId="15" fillId="0" borderId="18" xfId="1" applyNumberFormat="1" applyFont="1" applyBorder="1" applyAlignment="1">
      <alignment horizontal="center" vertical="center"/>
    </xf>
    <xf numFmtId="168" fontId="6" fillId="0" borderId="19" xfId="2" applyNumberFormat="1" applyFont="1" applyBorder="1" applyAlignment="1">
      <alignment vertical="center"/>
    </xf>
    <xf numFmtId="172" fontId="15" fillId="0" borderId="20" xfId="1" applyNumberFormat="1" applyFont="1" applyBorder="1" applyAlignment="1">
      <alignment horizontal="center" vertical="center"/>
    </xf>
    <xf numFmtId="168" fontId="6" fillId="0" borderId="40" xfId="2" applyNumberFormat="1" applyFont="1" applyBorder="1" applyAlignment="1">
      <alignment vertical="center"/>
    </xf>
    <xf numFmtId="172" fontId="12" fillId="2" borderId="3" xfId="1" applyNumberFormat="1" applyFont="1" applyFill="1" applyBorder="1" applyAlignment="1">
      <alignment horizontal="center" vertical="center"/>
    </xf>
    <xf numFmtId="9" fontId="12" fillId="5" borderId="4" xfId="2" applyFont="1" applyFill="1" applyBorder="1" applyAlignment="1">
      <alignment vertical="center"/>
    </xf>
    <xf numFmtId="0" fontId="26" fillId="4" borderId="1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justify"/>
    </xf>
    <xf numFmtId="0" fontId="6" fillId="0" borderId="18" xfId="0" applyFont="1" applyFill="1" applyBorder="1" applyAlignment="1">
      <alignment horizontal="justify"/>
    </xf>
    <xf numFmtId="0" fontId="6" fillId="0" borderId="44" xfId="0" applyFont="1" applyFill="1" applyBorder="1" applyAlignment="1">
      <alignment horizontal="justify"/>
    </xf>
    <xf numFmtId="0" fontId="12" fillId="0" borderId="18" xfId="12" applyFont="1" applyFill="1" applyBorder="1" applyAlignment="1">
      <alignment horizontal="center" vertical="center"/>
    </xf>
    <xf numFmtId="0" fontId="12" fillId="0" borderId="44" xfId="12" applyFont="1" applyFill="1" applyBorder="1" applyAlignment="1">
      <alignment horizontal="center" vertical="center"/>
    </xf>
    <xf numFmtId="0" fontId="26" fillId="4" borderId="54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172" fontId="15" fillId="0" borderId="19" xfId="6" applyNumberFormat="1" applyFont="1" applyFill="1" applyBorder="1" applyAlignment="1">
      <alignment vertical="center"/>
    </xf>
    <xf numFmtId="172" fontId="15" fillId="0" borderId="40" xfId="6" applyNumberFormat="1" applyFont="1" applyFill="1" applyBorder="1" applyAlignment="1">
      <alignment vertical="center"/>
    </xf>
    <xf numFmtId="172" fontId="15" fillId="0" borderId="27" xfId="1" applyNumberFormat="1" applyFont="1" applyBorder="1" applyAlignment="1">
      <alignment horizontal="center" vertical="center"/>
    </xf>
    <xf numFmtId="172" fontId="15" fillId="0" borderId="35" xfId="1" applyNumberFormat="1" applyFont="1" applyBorder="1" applyAlignment="1">
      <alignment horizontal="center" vertical="center"/>
    </xf>
    <xf numFmtId="172" fontId="15" fillId="0" borderId="35" xfId="1" applyNumberFormat="1" applyFont="1" applyFill="1" applyBorder="1" applyAlignment="1">
      <alignment horizontal="center" vertical="center"/>
    </xf>
    <xf numFmtId="172" fontId="15" fillId="0" borderId="37" xfId="1" applyNumberFormat="1" applyFont="1" applyBorder="1" applyAlignment="1">
      <alignment horizontal="center" vertical="center"/>
    </xf>
    <xf numFmtId="0" fontId="34" fillId="0" borderId="0" xfId="12" applyFont="1" applyAlignment="1"/>
    <xf numFmtId="0" fontId="9" fillId="4" borderId="3" xfId="12" applyFont="1" applyFill="1" applyBorder="1" applyAlignment="1">
      <alignment horizontal="center" vertical="center"/>
    </xf>
    <xf numFmtId="0" fontId="9" fillId="4" borderId="5" xfId="12" applyFont="1" applyFill="1" applyBorder="1" applyAlignment="1">
      <alignment horizontal="center" vertical="center"/>
    </xf>
    <xf numFmtId="0" fontId="12" fillId="4" borderId="6" xfId="12" applyFont="1" applyFill="1" applyBorder="1" applyAlignment="1">
      <alignment horizontal="center" vertical="center" wrapText="1"/>
    </xf>
    <xf numFmtId="0" fontId="12" fillId="0" borderId="3" xfId="12" applyFont="1" applyFill="1" applyBorder="1" applyAlignment="1">
      <alignment horizontal="center" vertical="center" wrapText="1"/>
    </xf>
    <xf numFmtId="0" fontId="12" fillId="0" borderId="52" xfId="12" applyFont="1" applyFill="1" applyBorder="1" applyAlignment="1">
      <alignment horizontal="center" vertical="center" wrapText="1"/>
    </xf>
    <xf numFmtId="0" fontId="12" fillId="0" borderId="4" xfId="12" applyFont="1" applyFill="1" applyBorder="1" applyAlignment="1">
      <alignment horizontal="center" vertical="center" wrapText="1"/>
    </xf>
    <xf numFmtId="3" fontId="6" fillId="0" borderId="18" xfId="12" applyNumberFormat="1" applyFont="1" applyFill="1" applyBorder="1" applyAlignment="1">
      <alignment horizontal="center" vertical="center"/>
    </xf>
    <xf numFmtId="3" fontId="6" fillId="0" borderId="11" xfId="12" applyNumberFormat="1" applyFont="1" applyFill="1" applyBorder="1" applyAlignment="1">
      <alignment horizontal="center" vertical="center"/>
    </xf>
    <xf numFmtId="3" fontId="6" fillId="0" borderId="19" xfId="12" applyNumberFormat="1" applyFont="1" applyFill="1" applyBorder="1" applyAlignment="1">
      <alignment horizontal="center" vertical="center"/>
    </xf>
    <xf numFmtId="3" fontId="6" fillId="0" borderId="44" xfId="12" applyNumberFormat="1" applyFont="1" applyFill="1" applyBorder="1" applyAlignment="1">
      <alignment horizontal="center" vertical="center"/>
    </xf>
    <xf numFmtId="3" fontId="6" fillId="0" borderId="56" xfId="12" applyNumberFormat="1" applyFont="1" applyFill="1" applyBorder="1" applyAlignment="1">
      <alignment horizontal="center" vertical="center"/>
    </xf>
    <xf numFmtId="3" fontId="6" fillId="0" borderId="40" xfId="12" applyNumberFormat="1" applyFont="1" applyFill="1" applyBorder="1" applyAlignment="1">
      <alignment horizontal="center" vertical="center"/>
    </xf>
    <xf numFmtId="0" fontId="9" fillId="0" borderId="46" xfId="12" applyFont="1" applyFill="1" applyBorder="1" applyAlignment="1">
      <alignment horizontal="center" vertical="center" wrapText="1"/>
    </xf>
    <xf numFmtId="10" fontId="26" fillId="0" borderId="63" xfId="27" applyNumberFormat="1" applyFont="1" applyFill="1" applyBorder="1" applyAlignment="1">
      <alignment horizontal="center" vertical="center"/>
    </xf>
    <xf numFmtId="0" fontId="9" fillId="4" borderId="5" xfId="12" applyFont="1" applyFill="1" applyBorder="1" applyAlignment="1">
      <alignment vertical="center"/>
    </xf>
    <xf numFmtId="0" fontId="12" fillId="0" borderId="44" xfId="12" applyFont="1" applyFill="1" applyBorder="1" applyAlignment="1">
      <alignment vertical="center"/>
    </xf>
    <xf numFmtId="0" fontId="12" fillId="2" borderId="3" xfId="12" applyFont="1" applyFill="1" applyBorder="1" applyAlignment="1">
      <alignment vertical="center"/>
    </xf>
    <xf numFmtId="0" fontId="26" fillId="2" borderId="4" xfId="12" applyFont="1" applyFill="1" applyBorder="1" applyAlignment="1">
      <alignment horizontal="center"/>
    </xf>
    <xf numFmtId="0" fontId="9" fillId="4" borderId="54" xfId="12" applyFont="1" applyFill="1" applyBorder="1" applyAlignment="1">
      <alignment horizontal="center" vertical="center" wrapText="1"/>
    </xf>
    <xf numFmtId="0" fontId="9" fillId="4" borderId="16" xfId="12" applyFont="1" applyFill="1" applyBorder="1" applyAlignment="1">
      <alignment horizontal="center" vertical="center" wrapText="1"/>
    </xf>
    <xf numFmtId="0" fontId="9" fillId="4" borderId="6" xfId="12" applyFont="1" applyFill="1" applyBorder="1" applyAlignment="1">
      <alignment horizontal="center" vertical="center" wrapText="1"/>
    </xf>
    <xf numFmtId="0" fontId="9" fillId="4" borderId="4" xfId="12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9" fillId="4" borderId="13" xfId="12" applyFont="1" applyFill="1" applyBorder="1" applyAlignment="1">
      <alignment horizontal="center" vertical="center" wrapText="1"/>
    </xf>
    <xf numFmtId="10" fontId="15" fillId="0" borderId="7" xfId="2" applyNumberFormat="1" applyFont="1" applyBorder="1" applyAlignment="1">
      <alignment horizontal="center" vertical="center"/>
    </xf>
    <xf numFmtId="10" fontId="15" fillId="0" borderId="9" xfId="2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12" fillId="0" borderId="38" xfId="0" applyNumberFormat="1" applyFont="1" applyBorder="1" applyAlignment="1">
      <alignment horizontal="center"/>
    </xf>
    <xf numFmtId="0" fontId="26" fillId="0" borderId="3" xfId="12" applyFont="1" applyFill="1" applyBorder="1" applyAlignment="1">
      <alignment horizontal="center" vertical="center"/>
    </xf>
    <xf numFmtId="0" fontId="58" fillId="0" borderId="0" xfId="0" applyFont="1" applyBorder="1"/>
    <xf numFmtId="0" fontId="54" fillId="0" borderId="0" xfId="0" applyFont="1" applyBorder="1"/>
    <xf numFmtId="0" fontId="57" fillId="0" borderId="0" xfId="0" applyFont="1" applyBorder="1" applyAlignment="1">
      <alignment vertical="center"/>
    </xf>
    <xf numFmtId="0" fontId="12" fillId="0" borderId="22" xfId="12" applyFont="1" applyFill="1" applyBorder="1" applyAlignment="1">
      <alignment vertical="center"/>
    </xf>
    <xf numFmtId="0" fontId="9" fillId="0" borderId="0" xfId="12" applyFont="1" applyAlignment="1">
      <alignment horizontal="left"/>
    </xf>
    <xf numFmtId="0" fontId="9" fillId="0" borderId="0" xfId="12" applyFont="1"/>
    <xf numFmtId="3" fontId="12" fillId="4" borderId="39" xfId="12" applyNumberFormat="1" applyFont="1" applyFill="1" applyBorder="1" applyAlignment="1">
      <alignment horizontal="center"/>
    </xf>
    <xf numFmtId="3" fontId="12" fillId="4" borderId="42" xfId="12" applyNumberFormat="1" applyFont="1" applyFill="1" applyBorder="1" applyAlignment="1">
      <alignment horizontal="center"/>
    </xf>
    <xf numFmtId="3" fontId="12" fillId="4" borderId="38" xfId="12" applyNumberFormat="1" applyFont="1" applyFill="1" applyBorder="1" applyAlignment="1">
      <alignment horizontal="center" vertical="center"/>
    </xf>
    <xf numFmtId="3" fontId="12" fillId="4" borderId="10" xfId="12" applyNumberFormat="1" applyFont="1" applyFill="1" applyBorder="1" applyAlignment="1">
      <alignment horizontal="center" vertical="center"/>
    </xf>
    <xf numFmtId="0" fontId="15" fillId="0" borderId="7" xfId="12" applyFont="1" applyBorder="1" applyAlignment="1">
      <alignment horizontal="left" indent="1"/>
    </xf>
    <xf numFmtId="0" fontId="15" fillId="0" borderId="17" xfId="12" applyFont="1" applyBorder="1" applyAlignment="1">
      <alignment horizontal="left" indent="1"/>
    </xf>
    <xf numFmtId="0" fontId="15" fillId="0" borderId="9" xfId="12" applyFont="1" applyBorder="1" applyAlignment="1">
      <alignment horizontal="left" indent="1"/>
    </xf>
    <xf numFmtId="0" fontId="26" fillId="4" borderId="5" xfId="12" applyFont="1" applyFill="1" applyBorder="1" applyAlignment="1">
      <alignment horizontal="left" indent="1"/>
    </xf>
    <xf numFmtId="3" fontId="6" fillId="0" borderId="54" xfId="12" applyNumberFormat="1" applyFont="1" applyFill="1" applyBorder="1" applyAlignment="1">
      <alignment horizontal="center" vertical="center"/>
    </xf>
    <xf numFmtId="3" fontId="6" fillId="0" borderId="55" xfId="12" applyNumberFormat="1" applyFont="1" applyFill="1" applyBorder="1" applyAlignment="1">
      <alignment horizontal="center" vertical="center"/>
    </xf>
    <xf numFmtId="3" fontId="6" fillId="0" borderId="16" xfId="12" applyNumberFormat="1" applyFont="1" applyFill="1" applyBorder="1" applyAlignment="1">
      <alignment horizontal="center" vertical="center"/>
    </xf>
    <xf numFmtId="3" fontId="26" fillId="0" borderId="3" xfId="8" applyNumberFormat="1" applyFont="1" applyBorder="1" applyAlignment="1">
      <alignment vertical="center"/>
    </xf>
    <xf numFmtId="3" fontId="38" fillId="4" borderId="3" xfId="8" applyNumberFormat="1" applyFont="1" applyFill="1" applyBorder="1" applyAlignment="1">
      <alignment vertical="center"/>
    </xf>
    <xf numFmtId="4" fontId="38" fillId="4" borderId="4" xfId="8" applyNumberFormat="1" applyFont="1" applyFill="1" applyBorder="1" applyAlignment="1">
      <alignment vertical="center"/>
    </xf>
    <xf numFmtId="3" fontId="38" fillId="4" borderId="64" xfId="8" applyNumberFormat="1" applyFont="1" applyFill="1" applyBorder="1" applyAlignment="1">
      <alignment horizontal="right" vertical="center"/>
    </xf>
    <xf numFmtId="4" fontId="38" fillId="4" borderId="63" xfId="8" applyNumberFormat="1" applyFont="1" applyFill="1" applyBorder="1" applyAlignment="1">
      <alignment horizontal="right" vertical="center"/>
    </xf>
    <xf numFmtId="3" fontId="38" fillId="4" borderId="3" xfId="8" applyNumberFormat="1" applyFont="1" applyFill="1" applyBorder="1" applyAlignment="1">
      <alignment horizontal="right" vertical="center"/>
    </xf>
    <xf numFmtId="4" fontId="38" fillId="4" borderId="4" xfId="8" applyNumberFormat="1" applyFont="1" applyFill="1" applyBorder="1" applyAlignment="1">
      <alignment horizontal="right" vertical="center"/>
    </xf>
    <xf numFmtId="0" fontId="12" fillId="0" borderId="54" xfId="12" applyFont="1" applyFill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0" fontId="25" fillId="0" borderId="7" xfId="12" applyFont="1" applyBorder="1" applyAlignment="1">
      <alignment horizontal="center" vertical="center"/>
    </xf>
    <xf numFmtId="172" fontId="25" fillId="0" borderId="74" xfId="8" applyNumberFormat="1" applyFont="1" applyBorder="1" applyAlignment="1">
      <alignment vertical="center"/>
    </xf>
    <xf numFmtId="10" fontId="25" fillId="0" borderId="16" xfId="27" applyNumberFormat="1" applyFont="1" applyBorder="1" applyAlignment="1">
      <alignment horizontal="center" vertical="center"/>
    </xf>
    <xf numFmtId="172" fontId="25" fillId="0" borderId="7" xfId="8" applyNumberFormat="1" applyFont="1" applyBorder="1" applyAlignment="1">
      <alignment horizontal="center" vertical="center"/>
    </xf>
    <xf numFmtId="0" fontId="27" fillId="0" borderId="0" xfId="37" applyFont="1" applyAlignment="1">
      <alignment vertical="center"/>
    </xf>
    <xf numFmtId="3" fontId="15" fillId="0" borderId="75" xfId="38" applyNumberFormat="1" applyFont="1" applyBorder="1" applyAlignment="1">
      <alignment horizontal="center" vertical="center"/>
    </xf>
    <xf numFmtId="3" fontId="15" fillId="0" borderId="76" xfId="38" applyNumberFormat="1" applyFont="1" applyBorder="1" applyAlignment="1">
      <alignment horizontal="center" vertical="center"/>
    </xf>
    <xf numFmtId="10" fontId="15" fillId="0" borderId="77" xfId="2" applyNumberFormat="1" applyFont="1" applyBorder="1" applyAlignment="1">
      <alignment horizontal="center" vertical="center" wrapText="1"/>
    </xf>
    <xf numFmtId="10" fontId="15" fillId="0" borderId="78" xfId="2" applyNumberFormat="1" applyFont="1" applyBorder="1" applyAlignment="1">
      <alignment horizontal="center" vertical="center" wrapText="1"/>
    </xf>
    <xf numFmtId="3" fontId="15" fillId="0" borderId="79" xfId="1" applyNumberFormat="1" applyFont="1" applyBorder="1" applyAlignment="1">
      <alignment horizontal="center" vertical="center"/>
    </xf>
    <xf numFmtId="3" fontId="15" fillId="0" borderId="80" xfId="1" applyNumberFormat="1" applyFont="1" applyBorder="1" applyAlignment="1">
      <alignment horizontal="center" vertical="center"/>
    </xf>
    <xf numFmtId="172" fontId="0" fillId="0" borderId="0" xfId="0" applyNumberFormat="1"/>
    <xf numFmtId="0" fontId="12" fillId="6" borderId="5" xfId="38" applyFont="1" applyFill="1" applyBorder="1" applyAlignment="1">
      <alignment horizontal="left" vertical="center"/>
    </xf>
    <xf numFmtId="0" fontId="15" fillId="0" borderId="81" xfId="38" applyFont="1" applyBorder="1" applyAlignment="1">
      <alignment horizontal="left" vertical="center" wrapText="1" indent="2"/>
    </xf>
    <xf numFmtId="0" fontId="15" fillId="0" borderId="82" xfId="38" applyFont="1" applyBorder="1" applyAlignment="1">
      <alignment horizontal="left" vertical="center" wrapText="1" indent="2"/>
    </xf>
    <xf numFmtId="0" fontId="12" fillId="4" borderId="5" xfId="38" applyFont="1" applyFill="1" applyBorder="1" applyAlignment="1">
      <alignment horizontal="left" vertical="center"/>
    </xf>
    <xf numFmtId="4" fontId="59" fillId="0" borderId="0" xfId="0" applyNumberFormat="1" applyFont="1"/>
    <xf numFmtId="4" fontId="6" fillId="0" borderId="0" xfId="3" applyNumberFormat="1"/>
    <xf numFmtId="173" fontId="15" fillId="0" borderId="7" xfId="1" applyNumberFormat="1" applyFont="1" applyBorder="1" applyAlignment="1">
      <alignment vertical="center"/>
    </xf>
    <xf numFmtId="173" fontId="15" fillId="0" borderId="9" xfId="1" applyNumberFormat="1" applyFont="1" applyBorder="1" applyAlignment="1">
      <alignment vertical="center"/>
    </xf>
    <xf numFmtId="173" fontId="15" fillId="0" borderId="8" xfId="1" applyNumberFormat="1" applyFont="1" applyBorder="1" applyAlignment="1">
      <alignment vertical="center"/>
    </xf>
    <xf numFmtId="173" fontId="15" fillId="0" borderId="10" xfId="1" applyNumberFormat="1" applyFont="1" applyBorder="1" applyAlignment="1">
      <alignment vertical="center"/>
    </xf>
    <xf numFmtId="0" fontId="18" fillId="0" borderId="11" xfId="3" applyFont="1" applyBorder="1" applyAlignment="1">
      <alignment horizontal="left" vertical="center"/>
    </xf>
    <xf numFmtId="170" fontId="15" fillId="0" borderId="11" xfId="3" applyNumberFormat="1" applyFont="1" applyBorder="1" applyAlignment="1">
      <alignment vertical="center"/>
    </xf>
    <xf numFmtId="170" fontId="23" fillId="0" borderId="11" xfId="3" applyNumberFormat="1" applyFont="1" applyBorder="1" applyAlignment="1">
      <alignment vertical="center"/>
    </xf>
    <xf numFmtId="0" fontId="18" fillId="0" borderId="11" xfId="3" applyFont="1" applyFill="1" applyBorder="1" applyAlignment="1">
      <alignment horizontal="left" vertical="center"/>
    </xf>
    <xf numFmtId="4" fontId="15" fillId="0" borderId="49" xfId="3" applyNumberFormat="1" applyFont="1" applyBorder="1" applyAlignment="1">
      <alignment vertical="center"/>
    </xf>
    <xf numFmtId="0" fontId="18" fillId="0" borderId="48" xfId="3" applyFont="1" applyFill="1" applyBorder="1" applyAlignment="1">
      <alignment horizontal="left" vertical="center"/>
    </xf>
    <xf numFmtId="0" fontId="12" fillId="4" borderId="11" xfId="3" applyFont="1" applyFill="1" applyBorder="1" applyAlignment="1">
      <alignment horizontal="center" vertical="center"/>
    </xf>
    <xf numFmtId="170" fontId="32" fillId="4" borderId="11" xfId="3" applyNumberFormat="1" applyFont="1" applyFill="1" applyBorder="1" applyAlignment="1">
      <alignment vertical="center"/>
    </xf>
    <xf numFmtId="0" fontId="47" fillId="0" borderId="0" xfId="12" applyFont="1" applyFill="1"/>
    <xf numFmtId="3" fontId="23" fillId="0" borderId="34" xfId="8" applyNumberFormat="1" applyFont="1" applyBorder="1" applyAlignment="1">
      <alignment horizontal="center"/>
    </xf>
    <xf numFmtId="3" fontId="23" fillId="0" borderId="36" xfId="8" applyNumberFormat="1" applyFont="1" applyBorder="1" applyAlignment="1">
      <alignment horizontal="center"/>
    </xf>
    <xf numFmtId="3" fontId="15" fillId="0" borderId="36" xfId="8" applyNumberFormat="1" applyFont="1" applyBorder="1" applyAlignment="1">
      <alignment horizontal="center"/>
    </xf>
    <xf numFmtId="3" fontId="23" fillId="0" borderId="38" xfId="8" applyNumberFormat="1" applyFont="1" applyBorder="1" applyAlignment="1">
      <alignment horizontal="center"/>
    </xf>
    <xf numFmtId="3" fontId="26" fillId="4" borderId="32" xfId="8" applyNumberFormat="1" applyFont="1" applyFill="1" applyBorder="1" applyAlignment="1">
      <alignment horizontal="center"/>
    </xf>
    <xf numFmtId="3" fontId="26" fillId="4" borderId="13" xfId="8" applyNumberFormat="1" applyFont="1" applyFill="1" applyBorder="1" applyAlignment="1">
      <alignment horizontal="center"/>
    </xf>
    <xf numFmtId="3" fontId="23" fillId="0" borderId="74" xfId="8" applyNumberFormat="1" applyFont="1" applyBorder="1" applyAlignment="1">
      <alignment horizontal="right"/>
    </xf>
    <xf numFmtId="3" fontId="23" fillId="0" borderId="8" xfId="8" applyNumberFormat="1" applyFont="1" applyBorder="1" applyAlignment="1">
      <alignment horizontal="right"/>
    </xf>
    <xf numFmtId="3" fontId="23" fillId="0" borderId="69" xfId="8" applyNumberFormat="1" applyFont="1" applyBorder="1" applyAlignment="1">
      <alignment horizontal="right"/>
    </xf>
    <xf numFmtId="3" fontId="23" fillId="0" borderId="35" xfId="8" applyNumberFormat="1" applyFont="1" applyBorder="1" applyAlignment="1">
      <alignment horizontal="right"/>
    </xf>
    <xf numFmtId="3" fontId="15" fillId="0" borderId="69" xfId="8" applyNumberFormat="1" applyFont="1" applyBorder="1" applyAlignment="1">
      <alignment horizontal="right"/>
    </xf>
    <xf numFmtId="3" fontId="15" fillId="0" borderId="35" xfId="8" applyNumberFormat="1" applyFont="1" applyBorder="1" applyAlignment="1">
      <alignment horizontal="right"/>
    </xf>
    <xf numFmtId="3" fontId="23" fillId="0" borderId="67" xfId="8" applyNumberFormat="1" applyFont="1" applyBorder="1" applyAlignment="1">
      <alignment horizontal="right"/>
    </xf>
    <xf numFmtId="3" fontId="23" fillId="0" borderId="10" xfId="8" applyNumberFormat="1" applyFont="1" applyBorder="1" applyAlignment="1">
      <alignment horizontal="right"/>
    </xf>
    <xf numFmtId="3" fontId="26" fillId="4" borderId="42" xfId="8" applyNumberFormat="1" applyFont="1" applyFill="1" applyBorder="1" applyAlignment="1">
      <alignment horizontal="right"/>
    </xf>
    <xf numFmtId="3" fontId="26" fillId="4" borderId="6" xfId="8" applyNumberFormat="1" applyFont="1" applyFill="1" applyBorder="1" applyAlignment="1">
      <alignment horizontal="right"/>
    </xf>
    <xf numFmtId="0" fontId="17" fillId="0" borderId="0" xfId="46" applyFont="1" applyAlignment="1">
      <alignment horizontal="center" vertical="center"/>
    </xf>
    <xf numFmtId="0" fontId="9" fillId="0" borderId="0" xfId="12" applyFont="1" applyAlignment="1">
      <alignment horizontal="center"/>
    </xf>
    <xf numFmtId="10" fontId="15" fillId="0" borderId="9" xfId="12" applyNumberFormat="1" applyFont="1" applyBorder="1" applyAlignment="1">
      <alignment horizontal="right" vertical="center" indent="2"/>
    </xf>
    <xf numFmtId="10" fontId="15" fillId="0" borderId="10" xfId="12" applyNumberFormat="1" applyFont="1" applyBorder="1" applyAlignment="1">
      <alignment horizontal="right" vertical="center" indent="2"/>
    </xf>
    <xf numFmtId="172" fontId="15" fillId="0" borderId="38" xfId="8" applyNumberFormat="1" applyFont="1" applyBorder="1" applyAlignment="1">
      <alignment vertical="center"/>
    </xf>
    <xf numFmtId="172" fontId="15" fillId="0" borderId="9" xfId="8" applyNumberFormat="1" applyFont="1" applyBorder="1" applyAlignment="1">
      <alignment vertical="center"/>
    </xf>
    <xf numFmtId="172" fontId="15" fillId="0" borderId="40" xfId="8" applyNumberFormat="1" applyFont="1" applyBorder="1" applyAlignment="1">
      <alignment vertical="center"/>
    </xf>
    <xf numFmtId="0" fontId="12" fillId="0" borderId="0" xfId="12" applyFont="1"/>
    <xf numFmtId="0" fontId="47" fillId="0" borderId="0" xfId="0" applyFont="1" applyFill="1" applyAlignment="1">
      <alignment vertical="center"/>
    </xf>
    <xf numFmtId="0" fontId="47" fillId="0" borderId="0" xfId="0" applyFont="1" applyFill="1" applyAlignment="1"/>
    <xf numFmtId="9" fontId="15" fillId="0" borderId="17" xfId="2" applyFont="1" applyBorder="1" applyAlignment="1">
      <alignment horizontal="center" vertical="center"/>
    </xf>
    <xf numFmtId="9" fontId="15" fillId="0" borderId="9" xfId="2" applyFont="1" applyBorder="1" applyAlignment="1">
      <alignment horizontal="center" vertical="center"/>
    </xf>
    <xf numFmtId="9" fontId="25" fillId="0" borderId="7" xfId="2" applyFont="1" applyBorder="1" applyAlignment="1">
      <alignment horizontal="center" vertical="center"/>
    </xf>
    <xf numFmtId="9" fontId="25" fillId="0" borderId="23" xfId="2" applyFont="1" applyBorder="1" applyAlignment="1">
      <alignment horizontal="center" vertical="center"/>
    </xf>
    <xf numFmtId="9" fontId="25" fillId="0" borderId="17" xfId="2" applyFont="1" applyBorder="1" applyAlignment="1">
      <alignment horizontal="center" vertical="center"/>
    </xf>
    <xf numFmtId="10" fontId="15" fillId="0" borderId="16" xfId="0" applyNumberFormat="1" applyFont="1" applyFill="1" applyBorder="1" applyAlignment="1">
      <alignment horizontal="center"/>
    </xf>
    <xf numFmtId="10" fontId="15" fillId="0" borderId="19" xfId="0" applyNumberFormat="1" applyFont="1" applyFill="1" applyBorder="1" applyAlignment="1">
      <alignment horizontal="center"/>
    </xf>
    <xf numFmtId="10" fontId="15" fillId="0" borderId="40" xfId="0" applyNumberFormat="1" applyFont="1" applyFill="1" applyBorder="1" applyAlignment="1">
      <alignment horizontal="center"/>
    </xf>
    <xf numFmtId="0" fontId="12" fillId="0" borderId="65" xfId="42" applyFont="1" applyFill="1" applyBorder="1" applyAlignment="1">
      <alignment horizontal="justify" vertical="center"/>
    </xf>
    <xf numFmtId="0" fontId="6" fillId="0" borderId="17" xfId="12" applyFont="1" applyFill="1" applyBorder="1" applyAlignment="1">
      <alignment horizontal="justify" vertical="center"/>
    </xf>
    <xf numFmtId="0" fontId="6" fillId="0" borderId="17" xfId="12" applyFont="1" applyFill="1" applyBorder="1" applyAlignment="1">
      <alignment horizontal="left" vertical="center"/>
    </xf>
    <xf numFmtId="0" fontId="6" fillId="0" borderId="7" xfId="12" applyFont="1" applyFill="1" applyBorder="1" applyAlignment="1">
      <alignment horizontal="justify" vertical="center"/>
    </xf>
    <xf numFmtId="0" fontId="6" fillId="0" borderId="9" xfId="12" applyFont="1" applyFill="1" applyBorder="1" applyAlignment="1">
      <alignment horizontal="left" vertical="center"/>
    </xf>
    <xf numFmtId="0" fontId="9" fillId="0" borderId="45" xfId="12" applyFont="1" applyFill="1" applyBorder="1" applyAlignment="1">
      <alignment horizontal="center" vertical="center" wrapText="1"/>
    </xf>
    <xf numFmtId="171" fontId="15" fillId="0" borderId="54" xfId="6" applyNumberFormat="1" applyFont="1" applyFill="1" applyBorder="1" applyAlignment="1">
      <alignment vertical="center"/>
    </xf>
    <xf numFmtId="171" fontId="15" fillId="0" borderId="18" xfId="6" applyNumberFormat="1" applyFont="1" applyFill="1" applyBorder="1" applyAlignment="1">
      <alignment vertical="center"/>
    </xf>
    <xf numFmtId="10" fontId="15" fillId="0" borderId="19" xfId="27" applyNumberFormat="1" applyFont="1" applyFill="1" applyBorder="1" applyAlignment="1">
      <alignment horizontal="center" vertical="center"/>
    </xf>
    <xf numFmtId="171" fontId="15" fillId="0" borderId="44" xfId="6" applyNumberFormat="1" applyFont="1" applyFill="1" applyBorder="1" applyAlignment="1">
      <alignment vertical="center"/>
    </xf>
    <xf numFmtId="171" fontId="26" fillId="0" borderId="64" xfId="6" applyNumberFormat="1" applyFont="1" applyFill="1" applyBorder="1" applyAlignment="1">
      <alignment vertical="center"/>
    </xf>
    <xf numFmtId="173" fontId="38" fillId="4" borderId="3" xfId="12" applyNumberFormat="1" applyFont="1" applyFill="1" applyBorder="1" applyAlignment="1">
      <alignment horizontal="right" vertical="center"/>
    </xf>
    <xf numFmtId="172" fontId="12" fillId="4" borderId="39" xfId="12" applyNumberFormat="1" applyFont="1" applyFill="1" applyBorder="1"/>
    <xf numFmtId="10" fontId="12" fillId="4" borderId="63" xfId="27" applyNumberFormat="1" applyFont="1" applyFill="1" applyBorder="1" applyAlignment="1">
      <alignment horizontal="center"/>
    </xf>
    <xf numFmtId="178" fontId="12" fillId="4" borderId="39" xfId="12" applyNumberFormat="1" applyFont="1" applyFill="1" applyBorder="1"/>
    <xf numFmtId="177" fontId="6" fillId="0" borderId="0" xfId="12" applyNumberFormat="1"/>
    <xf numFmtId="10" fontId="12" fillId="4" borderId="42" xfId="2" applyNumberFormat="1" applyFont="1" applyFill="1" applyBorder="1" applyAlignment="1">
      <alignment horizontal="center" vertical="center"/>
    </xf>
    <xf numFmtId="10" fontId="12" fillId="4" borderId="3" xfId="2" applyNumberFormat="1" applyFont="1" applyFill="1" applyBorder="1" applyAlignment="1">
      <alignment horizontal="center" vertical="center"/>
    </xf>
    <xf numFmtId="39" fontId="12" fillId="4" borderId="42" xfId="8" applyNumberFormat="1" applyFont="1" applyFill="1" applyBorder="1" applyAlignment="1">
      <alignment vertical="center"/>
    </xf>
    <xf numFmtId="0" fontId="15" fillId="0" borderId="18" xfId="0" applyFont="1" applyBorder="1" applyAlignment="1">
      <alignment vertical="center"/>
    </xf>
    <xf numFmtId="3" fontId="25" fillId="0" borderId="46" xfId="12" applyNumberFormat="1" applyFont="1" applyBorder="1" applyAlignment="1">
      <alignment vertical="center"/>
    </xf>
    <xf numFmtId="3" fontId="25" fillId="0" borderId="26" xfId="12" applyNumberFormat="1" applyFont="1" applyBorder="1" applyAlignment="1">
      <alignment vertical="center"/>
    </xf>
    <xf numFmtId="3" fontId="32" fillId="4" borderId="63" xfId="8" applyNumberFormat="1" applyFont="1" applyFill="1" applyBorder="1" applyAlignment="1">
      <alignment horizontal="center" vertical="center"/>
    </xf>
    <xf numFmtId="173" fontId="15" fillId="0" borderId="45" xfId="8" applyNumberFormat="1" applyFont="1" applyBorder="1" applyAlignment="1">
      <alignment horizontal="center" vertical="center"/>
    </xf>
    <xf numFmtId="173" fontId="15" fillId="0" borderId="25" xfId="8" applyNumberFormat="1" applyFont="1" applyBorder="1" applyAlignment="1">
      <alignment horizontal="center" vertical="center"/>
    </xf>
    <xf numFmtId="10" fontId="15" fillId="0" borderId="46" xfId="27" applyNumberFormat="1" applyFont="1" applyBorder="1" applyAlignment="1">
      <alignment horizontal="center" vertical="center"/>
    </xf>
    <xf numFmtId="10" fontId="26" fillId="4" borderId="63" xfId="27" applyNumberFormat="1" applyFont="1" applyFill="1" applyBorder="1" applyAlignment="1">
      <alignment horizontal="center" vertical="center"/>
    </xf>
    <xf numFmtId="0" fontId="12" fillId="0" borderId="20" xfId="12" applyFont="1" applyFill="1" applyBorder="1" applyAlignment="1">
      <alignment horizontal="center" vertical="center"/>
    </xf>
    <xf numFmtId="172" fontId="15" fillId="0" borderId="21" xfId="6" applyNumberFormat="1" applyFont="1" applyFill="1" applyBorder="1" applyAlignment="1">
      <alignment vertical="center"/>
    </xf>
    <xf numFmtId="172" fontId="15" fillId="0" borderId="35" xfId="6" applyNumberFormat="1" applyFont="1" applyFill="1" applyBorder="1" applyAlignment="1">
      <alignment vertical="center"/>
    </xf>
    <xf numFmtId="172" fontId="15" fillId="0" borderId="10" xfId="6" applyNumberFormat="1" applyFont="1" applyFill="1" applyBorder="1" applyAlignment="1">
      <alignment vertical="center"/>
    </xf>
    <xf numFmtId="0" fontId="12" fillId="0" borderId="29" xfId="12" applyFont="1" applyFill="1" applyBorder="1" applyAlignment="1">
      <alignment horizontal="center" vertical="center"/>
    </xf>
    <xf numFmtId="3" fontId="6" fillId="0" borderId="20" xfId="12" applyNumberFormat="1" applyFont="1" applyFill="1" applyBorder="1" applyAlignment="1">
      <alignment horizontal="center" vertical="center"/>
    </xf>
    <xf numFmtId="3" fontId="6" fillId="0" borderId="48" xfId="12" applyNumberFormat="1" applyFont="1" applyFill="1" applyBorder="1" applyAlignment="1">
      <alignment horizontal="center" vertical="center"/>
    </xf>
    <xf numFmtId="3" fontId="6" fillId="0" borderId="21" xfId="12" applyNumberFormat="1" applyFont="1" applyFill="1" applyBorder="1" applyAlignment="1">
      <alignment horizontal="center" vertical="center"/>
    </xf>
    <xf numFmtId="10" fontId="15" fillId="0" borderId="29" xfId="12" applyNumberFormat="1" applyFont="1" applyBorder="1" applyAlignment="1">
      <alignment horizontal="right" vertical="center" indent="2"/>
    </xf>
    <xf numFmtId="10" fontId="15" fillId="0" borderId="37" xfId="12" applyNumberFormat="1" applyFont="1" applyBorder="1" applyAlignment="1">
      <alignment horizontal="right" vertical="center" indent="2"/>
    </xf>
    <xf numFmtId="172" fontId="15" fillId="0" borderId="59" xfId="8" applyNumberFormat="1" applyFont="1" applyBorder="1" applyAlignment="1">
      <alignment vertical="center"/>
    </xf>
    <xf numFmtId="172" fontId="15" fillId="0" borderId="29" xfId="8" applyNumberFormat="1" applyFont="1" applyBorder="1" applyAlignment="1">
      <alignment vertical="center"/>
    </xf>
    <xf numFmtId="172" fontId="15" fillId="0" borderId="21" xfId="8" applyNumberFormat="1" applyFont="1" applyBorder="1" applyAlignment="1">
      <alignment vertical="center"/>
    </xf>
    <xf numFmtId="0" fontId="12" fillId="0" borderId="59" xfId="12" applyFont="1" applyFill="1" applyBorder="1" applyAlignment="1">
      <alignment horizontal="center" vertical="center"/>
    </xf>
    <xf numFmtId="172" fontId="15" fillId="0" borderId="37" xfId="8" applyNumberFormat="1" applyFont="1" applyBorder="1" applyAlignment="1">
      <alignment vertical="center"/>
    </xf>
    <xf numFmtId="172" fontId="25" fillId="0" borderId="29" xfId="8" applyNumberFormat="1" applyFont="1" applyBorder="1" applyAlignment="1">
      <alignment vertical="center"/>
    </xf>
    <xf numFmtId="172" fontId="25" fillId="0" borderId="37" xfId="8" applyNumberFormat="1" applyFont="1" applyBorder="1" applyAlignment="1">
      <alignment vertical="center"/>
    </xf>
    <xf numFmtId="172" fontId="25" fillId="0" borderId="59" xfId="8" applyNumberFormat="1" applyFont="1" applyBorder="1" applyAlignment="1">
      <alignment vertical="center"/>
    </xf>
    <xf numFmtId="1" fontId="12" fillId="0" borderId="29" xfId="0" applyNumberFormat="1" applyFont="1" applyBorder="1" applyAlignment="1">
      <alignment horizontal="center"/>
    </xf>
    <xf numFmtId="3" fontId="15" fillId="0" borderId="29" xfId="0" applyNumberFormat="1" applyFont="1" applyBorder="1" applyAlignment="1">
      <alignment horizontal="center"/>
    </xf>
    <xf numFmtId="1" fontId="12" fillId="0" borderId="59" xfId="0" applyNumberFormat="1" applyFont="1" applyBorder="1" applyAlignment="1">
      <alignment horizontal="center"/>
    </xf>
    <xf numFmtId="1" fontId="15" fillId="0" borderId="29" xfId="0" applyNumberFormat="1" applyFont="1" applyBorder="1" applyAlignment="1">
      <alignment horizontal="center"/>
    </xf>
    <xf numFmtId="0" fontId="25" fillId="0" borderId="29" xfId="12" applyFont="1" applyBorder="1" applyAlignment="1">
      <alignment horizontal="center" vertical="center"/>
    </xf>
    <xf numFmtId="172" fontId="25" fillId="0" borderId="72" xfId="8" applyNumberFormat="1" applyFont="1" applyBorder="1" applyAlignment="1">
      <alignment vertical="center"/>
    </xf>
    <xf numFmtId="10" fontId="25" fillId="0" borderId="21" xfId="27" applyNumberFormat="1" applyFont="1" applyBorder="1" applyAlignment="1">
      <alignment horizontal="center" vertical="center"/>
    </xf>
    <xf numFmtId="10" fontId="25" fillId="0" borderId="47" xfId="27" applyNumberFormat="1" applyFont="1" applyBorder="1" applyAlignment="1">
      <alignment horizontal="center" vertical="center"/>
    </xf>
    <xf numFmtId="172" fontId="25" fillId="0" borderId="29" xfId="8" applyNumberFormat="1" applyFont="1" applyBorder="1" applyAlignment="1">
      <alignment horizontal="center" vertical="center"/>
    </xf>
    <xf numFmtId="0" fontId="9" fillId="2" borderId="6" xfId="37" applyFont="1" applyFill="1" applyBorder="1" applyAlignment="1">
      <alignment horizontal="center" vertical="center"/>
    </xf>
    <xf numFmtId="0" fontId="12" fillId="4" borderId="13" xfId="12" applyFont="1" applyFill="1" applyBorder="1" applyAlignment="1">
      <alignment horizontal="center" vertical="center" wrapText="1"/>
    </xf>
    <xf numFmtId="0" fontId="47" fillId="0" borderId="0" xfId="37" applyFont="1" applyFill="1" applyAlignment="1">
      <alignment vertical="center"/>
    </xf>
    <xf numFmtId="4" fontId="0" fillId="0" borderId="0" xfId="0" applyNumberFormat="1"/>
    <xf numFmtId="0" fontId="6" fillId="0" borderId="11" xfId="3" applyFont="1" applyFill="1" applyBorder="1" applyAlignment="1">
      <alignment horizontal="left" vertical="center" wrapText="1"/>
    </xf>
    <xf numFmtId="3" fontId="15" fillId="0" borderId="18" xfId="8" applyNumberFormat="1" applyFont="1" applyBorder="1" applyAlignment="1">
      <alignment vertical="center"/>
    </xf>
    <xf numFmtId="4" fontId="15" fillId="0" borderId="19" xfId="8" applyNumberFormat="1" applyFont="1" applyBorder="1" applyAlignment="1">
      <alignment vertical="center"/>
    </xf>
    <xf numFmtId="3" fontId="15" fillId="0" borderId="18" xfId="8" applyNumberFormat="1" applyFont="1" applyFill="1" applyBorder="1" applyAlignment="1">
      <alignment vertical="center"/>
    </xf>
    <xf numFmtId="4" fontId="15" fillId="0" borderId="19" xfId="8" applyNumberFormat="1" applyFont="1" applyFill="1" applyBorder="1" applyAlignment="1">
      <alignment vertical="center"/>
    </xf>
    <xf numFmtId="3" fontId="15" fillId="0" borderId="54" xfId="12" applyNumberFormat="1" applyFont="1" applyFill="1" applyBorder="1" applyAlignment="1">
      <alignment horizontal="center" vertical="center"/>
    </xf>
    <xf numFmtId="173" fontId="15" fillId="0" borderId="28" xfId="8" applyNumberFormat="1" applyFont="1" applyFill="1" applyBorder="1" applyAlignment="1">
      <alignment horizontal="right" vertical="center"/>
    </xf>
    <xf numFmtId="3" fontId="15" fillId="0" borderId="20" xfId="8" applyNumberFormat="1" applyFont="1" applyBorder="1" applyAlignment="1">
      <alignment vertical="center"/>
    </xf>
    <xf numFmtId="4" fontId="15" fillId="0" borderId="21" xfId="8" applyNumberFormat="1" applyFont="1" applyBorder="1" applyAlignment="1">
      <alignment vertical="center"/>
    </xf>
    <xf numFmtId="3" fontId="15" fillId="0" borderId="20" xfId="8" applyNumberFormat="1" applyFont="1" applyFill="1" applyBorder="1" applyAlignment="1">
      <alignment vertical="center"/>
    </xf>
    <xf numFmtId="4" fontId="15" fillId="0" borderId="21" xfId="8" applyNumberFormat="1" applyFont="1" applyFill="1" applyBorder="1" applyAlignment="1">
      <alignment vertical="center"/>
    </xf>
    <xf numFmtId="3" fontId="15" fillId="0" borderId="18" xfId="12" applyNumberFormat="1" applyFont="1" applyFill="1" applyBorder="1" applyAlignment="1">
      <alignment horizontal="center" vertical="center"/>
    </xf>
    <xf numFmtId="173" fontId="15" fillId="0" borderId="58" xfId="8" applyNumberFormat="1" applyFont="1" applyFill="1" applyBorder="1" applyAlignment="1">
      <alignment horizontal="right" vertical="center"/>
    </xf>
    <xf numFmtId="3" fontId="15" fillId="0" borderId="20" xfId="12" applyNumberFormat="1" applyFont="1" applyFill="1" applyBorder="1" applyAlignment="1">
      <alignment horizontal="center" vertical="center"/>
    </xf>
    <xf numFmtId="10" fontId="15" fillId="0" borderId="21" xfId="27" applyNumberFormat="1" applyFont="1" applyFill="1" applyBorder="1" applyAlignment="1">
      <alignment horizontal="center" vertical="center"/>
    </xf>
    <xf numFmtId="173" fontId="15" fillId="0" borderId="30" xfId="8" applyNumberFormat="1" applyFont="1" applyFill="1" applyBorder="1" applyAlignment="1">
      <alignment horizontal="right" vertical="center"/>
    </xf>
    <xf numFmtId="3" fontId="26" fillId="0" borderId="3" xfId="8" applyNumberFormat="1" applyFont="1" applyFill="1" applyBorder="1" applyAlignment="1">
      <alignment vertical="center"/>
    </xf>
    <xf numFmtId="4" fontId="26" fillId="0" borderId="4" xfId="8" applyNumberFormat="1" applyFont="1" applyFill="1" applyBorder="1" applyAlignment="1">
      <alignment vertical="center"/>
    </xf>
    <xf numFmtId="3" fontId="26" fillId="0" borderId="3" xfId="12" applyNumberFormat="1" applyFont="1" applyFill="1" applyBorder="1" applyAlignment="1">
      <alignment horizontal="center" vertical="center"/>
    </xf>
    <xf numFmtId="10" fontId="26" fillId="0" borderId="4" xfId="27" applyNumberFormat="1" applyFont="1" applyFill="1" applyBorder="1" applyAlignment="1">
      <alignment horizontal="center" vertical="center"/>
    </xf>
    <xf numFmtId="173" fontId="26" fillId="0" borderId="31" xfId="8" applyNumberFormat="1" applyFont="1" applyFill="1" applyBorder="1" applyAlignment="1">
      <alignment horizontal="right" vertical="center"/>
    </xf>
    <xf numFmtId="3" fontId="26" fillId="0" borderId="25" xfId="12" applyNumberFormat="1" applyFont="1" applyFill="1" applyBorder="1" applyAlignment="1">
      <alignment horizontal="center" vertical="center"/>
    </xf>
    <xf numFmtId="10" fontId="26" fillId="0" borderId="26" xfId="27" applyNumberFormat="1" applyFont="1" applyFill="1" applyBorder="1" applyAlignment="1">
      <alignment horizontal="center" vertical="center"/>
    </xf>
    <xf numFmtId="173" fontId="26" fillId="0" borderId="61" xfId="8" applyNumberFormat="1" applyFont="1" applyFill="1" applyBorder="1" applyAlignment="1">
      <alignment horizontal="right" vertical="center"/>
    </xf>
    <xf numFmtId="3" fontId="38" fillId="0" borderId="3" xfId="8" applyNumberFormat="1" applyFont="1" applyFill="1" applyBorder="1" applyAlignment="1">
      <alignment vertical="center"/>
    </xf>
    <xf numFmtId="4" fontId="38" fillId="0" borderId="4" xfId="8" applyNumberFormat="1" applyFont="1" applyFill="1" applyBorder="1" applyAlignment="1">
      <alignment vertical="center"/>
    </xf>
    <xf numFmtId="3" fontId="12" fillId="0" borderId="3" xfId="8" applyNumberFormat="1" applyFont="1" applyFill="1" applyBorder="1" applyAlignment="1">
      <alignment vertical="center"/>
    </xf>
    <xf numFmtId="4" fontId="12" fillId="0" borderId="6" xfId="8" applyNumberFormat="1" applyFont="1" applyFill="1" applyBorder="1" applyAlignment="1">
      <alignment vertical="center"/>
    </xf>
    <xf numFmtId="0" fontId="18" fillId="7" borderId="34" xfId="12" applyFont="1" applyFill="1" applyBorder="1" applyAlignment="1">
      <alignment horizontal="left" vertical="center" indent="2"/>
    </xf>
    <xf numFmtId="173" fontId="23" fillId="7" borderId="14" xfId="8" applyNumberFormat="1" applyFont="1" applyFill="1" applyBorder="1" applyAlignment="1">
      <alignment vertical="center"/>
    </xf>
    <xf numFmtId="173" fontId="23" fillId="7" borderId="15" xfId="8" applyNumberFormat="1" applyFont="1" applyFill="1" applyBorder="1" applyAlignment="1">
      <alignment vertical="center"/>
    </xf>
    <xf numFmtId="173" fontId="23" fillId="7" borderId="27" xfId="8" applyNumberFormat="1" applyFont="1" applyFill="1" applyBorder="1" applyAlignment="1">
      <alignment vertical="center"/>
    </xf>
    <xf numFmtId="0" fontId="18" fillId="7" borderId="36" xfId="12" applyFont="1" applyFill="1" applyBorder="1" applyAlignment="1">
      <alignment horizontal="left" vertical="center" indent="2"/>
    </xf>
    <xf numFmtId="173" fontId="23" fillId="7" borderId="18" xfId="8" applyNumberFormat="1" applyFont="1" applyFill="1" applyBorder="1" applyAlignment="1">
      <alignment vertical="center"/>
    </xf>
    <xf numFmtId="173" fontId="23" fillId="7" borderId="19" xfId="8" applyNumberFormat="1" applyFont="1" applyFill="1" applyBorder="1" applyAlignment="1">
      <alignment vertical="center"/>
    </xf>
    <xf numFmtId="173" fontId="23" fillId="7" borderId="35" xfId="8" applyNumberFormat="1" applyFont="1" applyFill="1" applyBorder="1" applyAlignment="1">
      <alignment vertical="center"/>
    </xf>
    <xf numFmtId="0" fontId="9" fillId="4" borderId="39" xfId="12" applyFont="1" applyFill="1" applyBorder="1" applyAlignment="1">
      <alignment horizontal="left" vertical="center" indent="2"/>
    </xf>
    <xf numFmtId="173" fontId="12" fillId="4" borderId="64" xfId="8" applyNumberFormat="1" applyFont="1" applyFill="1" applyBorder="1" applyAlignment="1">
      <alignment vertical="center"/>
    </xf>
    <xf numFmtId="173" fontId="12" fillId="4" borderId="63" xfId="8" applyNumberFormat="1" applyFont="1" applyFill="1" applyBorder="1" applyAlignment="1">
      <alignment vertical="center"/>
    </xf>
    <xf numFmtId="173" fontId="12" fillId="4" borderId="42" xfId="8" applyNumberFormat="1" applyFont="1" applyFill="1" applyBorder="1" applyAlignment="1">
      <alignment vertical="center"/>
    </xf>
    <xf numFmtId="0" fontId="18" fillId="7" borderId="17" xfId="12" applyFont="1" applyFill="1" applyBorder="1" applyAlignment="1">
      <alignment horizontal="left" vertical="center" indent="2"/>
    </xf>
    <xf numFmtId="173" fontId="23" fillId="7" borderId="58" xfId="8" applyNumberFormat="1" applyFont="1" applyFill="1" applyBorder="1" applyAlignment="1">
      <alignment vertical="center"/>
    </xf>
    <xf numFmtId="173" fontId="23" fillId="7" borderId="62" xfId="8" applyNumberFormat="1" applyFont="1" applyFill="1" applyBorder="1" applyAlignment="1">
      <alignment vertical="center"/>
    </xf>
    <xf numFmtId="173" fontId="23" fillId="7" borderId="17" xfId="8" applyNumberFormat="1" applyFont="1" applyFill="1" applyBorder="1" applyAlignment="1">
      <alignment vertical="center"/>
    </xf>
    <xf numFmtId="0" fontId="18" fillId="7" borderId="7" xfId="12" applyFont="1" applyFill="1" applyBorder="1" applyAlignment="1">
      <alignment horizontal="left" vertical="center" indent="2"/>
    </xf>
    <xf numFmtId="3" fontId="23" fillId="7" borderId="14" xfId="12" applyNumberFormat="1" applyFont="1" applyFill="1" applyBorder="1" applyAlignment="1">
      <alignment horizontal="center" vertical="center"/>
    </xf>
    <xf numFmtId="4" fontId="23" fillId="7" borderId="15" xfId="8" applyNumberFormat="1" applyFont="1" applyFill="1" applyBorder="1" applyAlignment="1">
      <alignment horizontal="right" vertical="center"/>
    </xf>
    <xf numFmtId="0" fontId="6" fillId="7" borderId="0" xfId="12" applyFill="1"/>
    <xf numFmtId="3" fontId="15" fillId="7" borderId="14" xfId="12" applyNumberFormat="1" applyFont="1" applyFill="1" applyBorder="1" applyAlignment="1">
      <alignment horizontal="center" vertical="center"/>
    </xf>
    <xf numFmtId="10" fontId="15" fillId="7" borderId="15" xfId="2" applyNumberFormat="1" applyFont="1" applyFill="1" applyBorder="1" applyAlignment="1">
      <alignment horizontal="center" vertical="center"/>
    </xf>
    <xf numFmtId="173" fontId="15" fillId="7" borderId="14" xfId="12" applyNumberFormat="1" applyFont="1" applyFill="1" applyBorder="1" applyAlignment="1">
      <alignment horizontal="right" vertical="center"/>
    </xf>
    <xf numFmtId="3" fontId="23" fillId="7" borderId="18" xfId="12" applyNumberFormat="1" applyFont="1" applyFill="1" applyBorder="1" applyAlignment="1">
      <alignment horizontal="center" vertical="center"/>
    </xf>
    <xf numFmtId="4" fontId="23" fillId="7" borderId="19" xfId="8" applyNumberFormat="1" applyFont="1" applyFill="1" applyBorder="1" applyAlignment="1">
      <alignment horizontal="right" vertical="center"/>
    </xf>
    <xf numFmtId="0" fontId="18" fillId="7" borderId="9" xfId="12" applyFont="1" applyFill="1" applyBorder="1" applyAlignment="1">
      <alignment horizontal="left" vertical="center" indent="2"/>
    </xf>
    <xf numFmtId="3" fontId="23" fillId="7" borderId="20" xfId="12" applyNumberFormat="1" applyFont="1" applyFill="1" applyBorder="1" applyAlignment="1">
      <alignment horizontal="center" vertical="center"/>
    </xf>
    <xf numFmtId="4" fontId="23" fillId="7" borderId="21" xfId="8" applyNumberFormat="1" applyFont="1" applyFill="1" applyBorder="1" applyAlignment="1">
      <alignment horizontal="right" vertical="center"/>
    </xf>
    <xf numFmtId="3" fontId="15" fillId="7" borderId="25" xfId="12" applyNumberFormat="1" applyFont="1" applyFill="1" applyBorder="1" applyAlignment="1">
      <alignment horizontal="center" vertical="center"/>
    </xf>
    <xf numFmtId="10" fontId="15" fillId="7" borderId="26" xfId="2" applyNumberFormat="1" applyFont="1" applyFill="1" applyBorder="1" applyAlignment="1">
      <alignment horizontal="center" vertical="center"/>
    </xf>
    <xf numFmtId="0" fontId="12" fillId="2" borderId="53" xfId="12" applyFont="1" applyFill="1" applyBorder="1" applyAlignment="1">
      <alignment horizontal="center" vertical="center" wrapText="1"/>
    </xf>
    <xf numFmtId="0" fontId="15" fillId="0" borderId="28" xfId="12" applyFont="1" applyFill="1" applyBorder="1" applyAlignment="1">
      <alignment horizontal="center" vertical="center"/>
    </xf>
    <xf numFmtId="0" fontId="15" fillId="0" borderId="70" xfId="12" applyFont="1" applyFill="1" applyBorder="1" applyAlignment="1">
      <alignment horizontal="center" vertical="center"/>
    </xf>
    <xf numFmtId="0" fontId="15" fillId="0" borderId="7" xfId="12" applyFont="1" applyFill="1" applyBorder="1" applyAlignment="1">
      <alignment horizontal="center" vertical="center"/>
    </xf>
    <xf numFmtId="0" fontId="15" fillId="0" borderId="73" xfId="12" applyFont="1" applyFill="1" applyBorder="1" applyAlignment="1">
      <alignment horizontal="center" vertical="center"/>
    </xf>
    <xf numFmtId="0" fontId="15" fillId="0" borderId="71" xfId="12" applyFont="1" applyFill="1" applyBorder="1" applyAlignment="1">
      <alignment horizontal="center" vertical="center"/>
    </xf>
    <xf numFmtId="0" fontId="26" fillId="0" borderId="53" xfId="12" applyFont="1" applyFill="1" applyBorder="1" applyAlignment="1">
      <alignment horizontal="center" vertical="center"/>
    </xf>
    <xf numFmtId="0" fontId="26" fillId="0" borderId="5" xfId="12" applyFont="1" applyFill="1" applyBorder="1" applyAlignment="1">
      <alignment horizontal="center" vertical="center"/>
    </xf>
    <xf numFmtId="0" fontId="12" fillId="0" borderId="54" xfId="12" applyFont="1" applyFill="1" applyBorder="1" applyAlignment="1">
      <alignment vertical="center"/>
    </xf>
    <xf numFmtId="0" fontId="15" fillId="0" borderId="16" xfId="12" applyFont="1" applyFill="1" applyBorder="1" applyAlignment="1">
      <alignment horizontal="center" vertical="center"/>
    </xf>
    <xf numFmtId="0" fontId="12" fillId="0" borderId="18" xfId="12" applyFont="1" applyFill="1" applyBorder="1" applyAlignment="1">
      <alignment vertical="center"/>
    </xf>
    <xf numFmtId="0" fontId="15" fillId="0" borderId="19" xfId="12" applyFont="1" applyFill="1" applyBorder="1" applyAlignment="1">
      <alignment horizontal="center" vertical="center"/>
    </xf>
    <xf numFmtId="0" fontId="15" fillId="0" borderId="40" xfId="12" applyFont="1" applyFill="1" applyBorder="1" applyAlignment="1">
      <alignment horizontal="center" vertical="center"/>
    </xf>
    <xf numFmtId="3" fontId="15" fillId="0" borderId="54" xfId="8" applyNumberFormat="1" applyFont="1" applyBorder="1" applyAlignment="1">
      <alignment horizontal="right" vertical="center"/>
    </xf>
    <xf numFmtId="4" fontId="15" fillId="0" borderId="16" xfId="8" applyNumberFormat="1" applyFont="1" applyBorder="1" applyAlignment="1">
      <alignment horizontal="right" vertical="center"/>
    </xf>
    <xf numFmtId="3" fontId="15" fillId="0" borderId="18" xfId="8" applyNumberFormat="1" applyFont="1" applyBorder="1" applyAlignment="1">
      <alignment horizontal="right" vertical="center"/>
    </xf>
    <xf numFmtId="4" fontId="15" fillId="0" borderId="19" xfId="8" applyNumberFormat="1" applyFont="1" applyBorder="1" applyAlignment="1">
      <alignment horizontal="right" vertical="center"/>
    </xf>
    <xf numFmtId="3" fontId="15" fillId="0" borderId="44" xfId="8" applyNumberFormat="1" applyFont="1" applyBorder="1" applyAlignment="1">
      <alignment horizontal="right" vertical="center"/>
    </xf>
    <xf numFmtId="4" fontId="15" fillId="0" borderId="40" xfId="8" applyNumberFormat="1" applyFont="1" applyBorder="1" applyAlignment="1">
      <alignment horizontal="right" vertical="center"/>
    </xf>
    <xf numFmtId="172" fontId="15" fillId="0" borderId="14" xfId="8" applyNumberFormat="1" applyFont="1" applyBorder="1" applyAlignment="1">
      <alignment vertical="center"/>
    </xf>
    <xf numFmtId="173" fontId="15" fillId="0" borderId="50" xfId="8" applyNumberFormat="1" applyFont="1" applyBorder="1" applyAlignment="1">
      <alignment vertical="center"/>
    </xf>
    <xf numFmtId="173" fontId="15" fillId="0" borderId="15" xfId="8" applyNumberFormat="1" applyFont="1" applyBorder="1" applyAlignment="1">
      <alignment vertical="center"/>
    </xf>
    <xf numFmtId="172" fontId="15" fillId="0" borderId="20" xfId="8" applyNumberFormat="1" applyFont="1" applyBorder="1" applyAlignment="1">
      <alignment vertical="center"/>
    </xf>
    <xf numFmtId="173" fontId="15" fillId="0" borderId="48" xfId="8" applyNumberFormat="1" applyFont="1" applyBorder="1" applyAlignment="1">
      <alignment vertical="center"/>
    </xf>
    <xf numFmtId="173" fontId="15" fillId="0" borderId="21" xfId="8" applyNumberFormat="1" applyFont="1" applyBorder="1" applyAlignment="1">
      <alignment vertical="center"/>
    </xf>
    <xf numFmtId="4" fontId="15" fillId="0" borderId="9" xfId="6" applyNumberFormat="1" applyFont="1" applyBorder="1" applyAlignment="1">
      <alignment horizontal="right" vertical="center"/>
    </xf>
    <xf numFmtId="172" fontId="18" fillId="7" borderId="23" xfId="1" applyNumberFormat="1" applyFont="1" applyFill="1" applyBorder="1" applyAlignment="1">
      <alignment horizontal="right" vertical="center"/>
    </xf>
    <xf numFmtId="172" fontId="18" fillId="7" borderId="66" xfId="1" applyNumberFormat="1" applyFont="1" applyFill="1" applyBorder="1" applyAlignment="1">
      <alignment horizontal="right" vertical="center"/>
    </xf>
    <xf numFmtId="172" fontId="18" fillId="7" borderId="17" xfId="1" applyNumberFormat="1" applyFont="1" applyFill="1" applyBorder="1" applyAlignment="1">
      <alignment horizontal="right" vertical="center"/>
    </xf>
    <xf numFmtId="172" fontId="18" fillId="7" borderId="69" xfId="1" applyNumberFormat="1" applyFont="1" applyFill="1" applyBorder="1" applyAlignment="1">
      <alignment horizontal="right" vertical="center"/>
    </xf>
    <xf numFmtId="172" fontId="18" fillId="7" borderId="29" xfId="1" applyNumberFormat="1" applyFont="1" applyFill="1" applyBorder="1" applyAlignment="1">
      <alignment horizontal="right" vertical="center"/>
    </xf>
    <xf numFmtId="172" fontId="18" fillId="7" borderId="72" xfId="1" applyNumberFormat="1" applyFont="1" applyFill="1" applyBorder="1" applyAlignment="1">
      <alignment horizontal="right" vertical="center"/>
    </xf>
    <xf numFmtId="171" fontId="15" fillId="0" borderId="20" xfId="6" applyNumberFormat="1" applyFont="1" applyFill="1" applyBorder="1" applyAlignment="1">
      <alignment vertical="center"/>
    </xf>
    <xf numFmtId="172" fontId="15" fillId="0" borderId="16" xfId="8" applyNumberFormat="1" applyFont="1" applyBorder="1" applyAlignment="1">
      <alignment vertical="center"/>
    </xf>
    <xf numFmtId="172" fontId="26" fillId="4" borderId="83" xfId="8" applyNumberFormat="1" applyFont="1" applyFill="1" applyBorder="1" applyAlignment="1">
      <alignment vertical="center"/>
    </xf>
    <xf numFmtId="172" fontId="15" fillId="0" borderId="19" xfId="8" applyNumberFormat="1" applyFont="1" applyBorder="1" applyAlignment="1">
      <alignment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48" fillId="0" borderId="0" xfId="46" applyFont="1" applyAlignment="1">
      <alignment horizontal="left" vertical="center" wrapText="1"/>
    </xf>
    <xf numFmtId="0" fontId="9" fillId="4" borderId="13" xfId="46" applyFont="1" applyFill="1" applyBorder="1" applyAlignment="1">
      <alignment horizontal="center" vertical="center"/>
    </xf>
    <xf numFmtId="0" fontId="9" fillId="4" borderId="6" xfId="46" applyFont="1" applyFill="1" applyBorder="1" applyAlignment="1">
      <alignment horizontal="center" vertical="center"/>
    </xf>
    <xf numFmtId="0" fontId="9" fillId="4" borderId="3" xfId="46" applyFont="1" applyFill="1" applyBorder="1" applyAlignment="1">
      <alignment horizontal="center" vertical="center"/>
    </xf>
    <xf numFmtId="0" fontId="9" fillId="4" borderId="4" xfId="46" applyFont="1" applyFill="1" applyBorder="1" applyAlignment="1">
      <alignment horizontal="center" vertical="center"/>
    </xf>
    <xf numFmtId="0" fontId="9" fillId="2" borderId="13" xfId="37" applyFont="1" applyFill="1" applyBorder="1" applyAlignment="1">
      <alignment horizontal="center" vertical="center"/>
    </xf>
    <xf numFmtId="0" fontId="9" fillId="2" borderId="6" xfId="37" applyFont="1" applyFill="1" applyBorder="1" applyAlignment="1">
      <alignment horizontal="center" vertical="center"/>
    </xf>
    <xf numFmtId="14" fontId="9" fillId="4" borderId="13" xfId="0" applyNumberFormat="1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3" xfId="12" applyFont="1" applyFill="1" applyBorder="1" applyAlignment="1">
      <alignment horizontal="center" vertical="center"/>
    </xf>
    <xf numFmtId="0" fontId="9" fillId="4" borderId="43" xfId="12" applyFont="1" applyFill="1" applyBorder="1" applyAlignment="1">
      <alignment horizontal="center" vertical="center"/>
    </xf>
    <xf numFmtId="0" fontId="9" fillId="4" borderId="2" xfId="12" applyFont="1" applyFill="1" applyBorder="1" applyAlignment="1">
      <alignment horizontal="center" vertical="center"/>
    </xf>
    <xf numFmtId="0" fontId="9" fillId="4" borderId="3" xfId="12" applyFont="1" applyFill="1" applyBorder="1" applyAlignment="1">
      <alignment horizontal="center" vertical="center"/>
    </xf>
    <xf numFmtId="0" fontId="9" fillId="4" borderId="4" xfId="12" applyFont="1" applyFill="1" applyBorder="1" applyAlignment="1">
      <alignment horizontal="center" vertical="center"/>
    </xf>
    <xf numFmtId="0" fontId="9" fillId="4" borderId="31" xfId="12" applyFont="1" applyFill="1" applyBorder="1" applyAlignment="1">
      <alignment horizontal="center" vertical="center"/>
    </xf>
    <xf numFmtId="0" fontId="12" fillId="4" borderId="13" xfId="12" applyFont="1" applyFill="1" applyBorder="1" applyAlignment="1">
      <alignment horizontal="center" vertical="center"/>
    </xf>
    <xf numFmtId="0" fontId="12" fillId="4" borderId="6" xfId="12" applyFont="1" applyFill="1" applyBorder="1" applyAlignment="1">
      <alignment horizontal="center" vertical="center"/>
    </xf>
    <xf numFmtId="0" fontId="12" fillId="4" borderId="51" xfId="12" applyFont="1" applyFill="1" applyBorder="1" applyAlignment="1">
      <alignment horizontal="center" vertical="center"/>
    </xf>
    <xf numFmtId="0" fontId="26" fillId="0" borderId="0" xfId="12" applyFont="1" applyBorder="1" applyAlignment="1">
      <alignment horizontal="center" vertical="center" wrapText="1"/>
    </xf>
    <xf numFmtId="0" fontId="26" fillId="0" borderId="0" xfId="12" applyFont="1" applyBorder="1" applyAlignment="1">
      <alignment horizontal="center" vertical="center"/>
    </xf>
    <xf numFmtId="0" fontId="12" fillId="4" borderId="33" xfId="12" applyFont="1" applyFill="1" applyBorder="1" applyAlignment="1">
      <alignment horizontal="left" vertical="center" indent="2"/>
    </xf>
    <xf numFmtId="0" fontId="12" fillId="4" borderId="39" xfId="12" applyFont="1" applyFill="1" applyBorder="1" applyAlignment="1">
      <alignment horizontal="left" vertical="center" indent="2"/>
    </xf>
    <xf numFmtId="0" fontId="12" fillId="4" borderId="33" xfId="12" applyFont="1" applyFill="1" applyBorder="1" applyAlignment="1">
      <alignment horizontal="center" vertical="center"/>
    </xf>
    <xf numFmtId="0" fontId="12" fillId="4" borderId="2" xfId="12" applyFont="1" applyFill="1" applyBorder="1" applyAlignment="1">
      <alignment horizontal="center" vertical="center"/>
    </xf>
    <xf numFmtId="0" fontId="12" fillId="4" borderId="2" xfId="12" applyFont="1" applyFill="1" applyBorder="1" applyAlignment="1">
      <alignment horizontal="center" vertical="center" wrapText="1"/>
    </xf>
    <xf numFmtId="0" fontId="12" fillId="4" borderId="42" xfId="12" applyFont="1" applyFill="1" applyBorder="1" applyAlignment="1">
      <alignment horizontal="center" vertical="center"/>
    </xf>
    <xf numFmtId="0" fontId="12" fillId="4" borderId="1" xfId="12" applyFont="1" applyFill="1" applyBorder="1" applyAlignment="1">
      <alignment horizontal="left" vertical="center" indent="2"/>
    </xf>
    <xf numFmtId="0" fontId="12" fillId="4" borderId="22" xfId="12" applyFont="1" applyFill="1" applyBorder="1" applyAlignment="1">
      <alignment horizontal="left" vertical="center" indent="2"/>
    </xf>
    <xf numFmtId="0" fontId="12" fillId="4" borderId="54" xfId="12" applyFont="1" applyFill="1" applyBorder="1" applyAlignment="1">
      <alignment horizontal="center" vertical="center"/>
    </xf>
    <xf numFmtId="0" fontId="12" fillId="4" borderId="16" xfId="12" applyFont="1" applyFill="1" applyBorder="1" applyAlignment="1">
      <alignment horizontal="center" vertical="center"/>
    </xf>
    <xf numFmtId="0" fontId="12" fillId="4" borderId="1" xfId="12" applyFont="1" applyFill="1" applyBorder="1" applyAlignment="1">
      <alignment horizontal="center" vertical="center" wrapText="1"/>
    </xf>
    <xf numFmtId="0" fontId="12" fillId="4" borderId="22" xfId="12" applyFont="1" applyFill="1" applyBorder="1" applyAlignment="1">
      <alignment horizontal="center" vertical="center"/>
    </xf>
    <xf numFmtId="0" fontId="9" fillId="4" borderId="5" xfId="12" applyFont="1" applyFill="1" applyBorder="1" applyAlignment="1">
      <alignment horizontal="center" vertical="center"/>
    </xf>
    <xf numFmtId="0" fontId="9" fillId="4" borderId="13" xfId="12" applyFont="1" applyFill="1" applyBorder="1" applyAlignment="1">
      <alignment horizontal="center" vertical="center"/>
    </xf>
    <xf numFmtId="0" fontId="9" fillId="4" borderId="6" xfId="12" applyFont="1" applyFill="1" applyBorder="1" applyAlignment="1">
      <alignment horizontal="center" vertical="center"/>
    </xf>
    <xf numFmtId="0" fontId="12" fillId="4" borderId="13" xfId="12" applyFont="1" applyFill="1" applyBorder="1" applyAlignment="1">
      <alignment horizontal="center" vertical="center" wrapText="1"/>
    </xf>
    <xf numFmtId="0" fontId="12" fillId="4" borderId="51" xfId="12" applyFont="1" applyFill="1" applyBorder="1" applyAlignment="1">
      <alignment horizontal="center" vertical="center" wrapText="1"/>
    </xf>
    <xf numFmtId="0" fontId="12" fillId="4" borderId="6" xfId="12" applyFont="1" applyFill="1" applyBorder="1" applyAlignment="1">
      <alignment horizontal="center" vertical="center" wrapText="1"/>
    </xf>
    <xf numFmtId="0" fontId="12" fillId="4" borderId="68" xfId="12" applyFont="1" applyFill="1" applyBorder="1" applyAlignment="1">
      <alignment horizontal="center" vertical="center" wrapText="1"/>
    </xf>
    <xf numFmtId="0" fontId="12" fillId="4" borderId="54" xfId="12" applyFont="1" applyFill="1" applyBorder="1" applyAlignment="1">
      <alignment horizontal="center" vertical="center" wrapText="1"/>
    </xf>
    <xf numFmtId="0" fontId="12" fillId="4" borderId="16" xfId="12" applyFont="1" applyFill="1" applyBorder="1" applyAlignment="1">
      <alignment horizontal="center" vertical="center" wrapText="1"/>
    </xf>
    <xf numFmtId="0" fontId="12" fillId="4" borderId="28" xfId="12" applyFont="1" applyFill="1" applyBorder="1" applyAlignment="1">
      <alignment horizontal="center" vertical="center" wrapText="1"/>
    </xf>
    <xf numFmtId="3" fontId="9" fillId="4" borderId="34" xfId="12" applyNumberFormat="1" applyFont="1" applyFill="1" applyBorder="1" applyAlignment="1">
      <alignment horizontal="center" vertical="center"/>
    </xf>
    <xf numFmtId="3" fontId="9" fillId="4" borderId="8" xfId="12" applyNumberFormat="1" applyFont="1" applyFill="1" applyBorder="1" applyAlignment="1">
      <alignment horizontal="center" vertical="center"/>
    </xf>
    <xf numFmtId="0" fontId="9" fillId="4" borderId="1" xfId="46" applyFont="1" applyFill="1" applyBorder="1" applyAlignment="1">
      <alignment horizontal="center" vertical="center" wrapText="1"/>
    </xf>
    <xf numFmtId="0" fontId="9" fillId="4" borderId="22" xfId="46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47" fillId="0" borderId="0" xfId="12" applyFont="1" applyAlignment="1">
      <alignment horizontal="left" vertical="center" wrapText="1"/>
    </xf>
  </cellXfs>
  <cellStyles count="47">
    <cellStyle name="Encabezado 1" xfId="34"/>
    <cellStyle name="Euro" xfId="4"/>
    <cellStyle name="Millares" xfId="1" builtinId="3"/>
    <cellStyle name="Millares [0] 2" xfId="5"/>
    <cellStyle name="Millares 2" xfId="6"/>
    <cellStyle name="Millares 2 2" xfId="7"/>
    <cellStyle name="Millares 3" xfId="8"/>
    <cellStyle name="Millares 4" xfId="9"/>
    <cellStyle name="Millares 5" xfId="10"/>
    <cellStyle name="Millares 6" xfId="11"/>
    <cellStyle name="Millares 7" xfId="43"/>
    <cellStyle name="Millares 8" xfId="44"/>
    <cellStyle name="Normal" xfId="0" builtinId="0"/>
    <cellStyle name="Normal 10" xfId="12"/>
    <cellStyle name="Normal 10 2" xfId="13"/>
    <cellStyle name="Normal 10 3" xfId="14"/>
    <cellStyle name="Normal 10_2017.10.17 Memoria Punto 2 REC. TRIB . 2016. Cuadros" xfId="40"/>
    <cellStyle name="Normal 10_2017.10.24 Memoria Punto 2 REC. TRIB . 2016. Cuadros" xfId="41"/>
    <cellStyle name="Normal 11" xfId="15"/>
    <cellStyle name="Normal 12" xfId="33"/>
    <cellStyle name="Normal 12 2" xfId="46"/>
    <cellStyle name="Normal 13" xfId="42"/>
    <cellStyle name="Normal 2" xfId="3"/>
    <cellStyle name="Normal 2 2" xfId="16"/>
    <cellStyle name="Normal 2 3" xfId="17"/>
    <cellStyle name="Normal 3" xfId="18"/>
    <cellStyle name="Normal 4" xfId="19"/>
    <cellStyle name="Normal 5" xfId="20"/>
    <cellStyle name="Normal 6" xfId="21"/>
    <cellStyle name="Normal 6 2" xfId="22"/>
    <cellStyle name="Normal 6 2 2" xfId="23"/>
    <cellStyle name="Normal 6 2_2017.10.10 Memoria Punto 1 HTN. Cuadros" xfId="35"/>
    <cellStyle name="Normal 6_2017.10.10 Memoria Punto 1 HTN. Cuadros" xfId="36"/>
    <cellStyle name="Normal 7" xfId="24"/>
    <cellStyle name="Normal 8" xfId="25"/>
    <cellStyle name="Normal 9" xfId="26"/>
    <cellStyle name="Normal_datos personal  memoria 2015-2016 sin tgm" xfId="37"/>
    <cellStyle name="Normal_Datos personal memoria para enviar 2015-2016" xfId="38"/>
    <cellStyle name="Normal_datos presupuestos  memoria para enviar 2015-2016" xfId="39"/>
    <cellStyle name="Porcentaje" xfId="2" builtinId="5"/>
    <cellStyle name="Porcentaje 2" xfId="27"/>
    <cellStyle name="Porcentaje 3" xfId="28"/>
    <cellStyle name="Porcentaje 4" xfId="29"/>
    <cellStyle name="Porcentaje 5" xfId="30"/>
    <cellStyle name="Porcentaje 6" xfId="31"/>
    <cellStyle name="Porcentaje 7" xfId="45"/>
    <cellStyle name="Porcentual 2" xfId="32"/>
  </cellStyles>
  <dxfs count="0"/>
  <tableStyles count="0" defaultTableStyle="TableStyleMedium2" defaultPivotStyle="PivotStyleLight16"/>
  <colors>
    <mruColors>
      <color rgb="FF008000"/>
      <color rgb="FFFFCCFF"/>
      <color rgb="FF333399"/>
      <color rgb="FFFFFFCC"/>
      <color rgb="FF0066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2669808792543"/>
          <c:y val="0.25207790328230945"/>
          <c:w val="0.86474073862913925"/>
          <c:h val="0.53462676190643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'C3'!$B$3:$C$3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'C3'!$A$5:$A$8</c:f>
              <c:strCache>
                <c:ptCount val="4"/>
                <c:pt idx="0">
                  <c:v>Gastos de personal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Inversiones reales</c:v>
                </c:pt>
              </c:strCache>
            </c:strRef>
          </c:cat>
          <c:val>
            <c:numRef>
              <c:f>'C3'!$B$5:$B$8</c:f>
              <c:numCache>
                <c:formatCode>_-* #,##0.00\ _€_-;\-* #,##0.00\ _€_-;_-* "-"??\ _€_-;_-@_-</c:formatCode>
                <c:ptCount val="4"/>
                <c:pt idx="0">
                  <c:v>15527.24</c:v>
                </c:pt>
                <c:pt idx="1">
                  <c:v>7173.79</c:v>
                </c:pt>
                <c:pt idx="2">
                  <c:v>1082.3800000000001</c:v>
                </c:pt>
                <c:pt idx="3">
                  <c:v>1596.02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7-47A2-AA52-DC2EA11A74E7}"/>
            </c:ext>
          </c:extLst>
        </c:ser>
        <c:ser>
          <c:idx val="1"/>
          <c:order val="1"/>
          <c:tx>
            <c:strRef>
              <c:f>'C3'!$D$3:$E$3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'C3'!$A$5:$A$8</c:f>
              <c:strCache>
                <c:ptCount val="4"/>
                <c:pt idx="0">
                  <c:v>Gastos de personal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Inversiones reales</c:v>
                </c:pt>
              </c:strCache>
            </c:strRef>
          </c:cat>
          <c:val>
            <c:numRef>
              <c:f>'C3'!$D$5:$D$8</c:f>
              <c:numCache>
                <c:formatCode>_-* #,##0.00\ _€_-;\-* #,##0.00\ _€_-;_-* "-"??\ _€_-;_-@_-</c:formatCode>
                <c:ptCount val="4"/>
                <c:pt idx="0">
                  <c:v>16718.03</c:v>
                </c:pt>
                <c:pt idx="1">
                  <c:v>6859.08</c:v>
                </c:pt>
                <c:pt idx="2">
                  <c:v>1686.22</c:v>
                </c:pt>
                <c:pt idx="3">
                  <c:v>1568.63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A7-47A2-AA52-DC2EA11A7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-27"/>
        <c:axId val="119542912"/>
        <c:axId val="119544448"/>
      </c:barChart>
      <c:catAx>
        <c:axId val="11954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9544448"/>
        <c:crosses val="autoZero"/>
        <c:auto val="1"/>
        <c:lblAlgn val="ctr"/>
        <c:lblOffset val="100"/>
        <c:noMultiLvlLbl val="0"/>
      </c:catAx>
      <c:valAx>
        <c:axId val="11954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miles de 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954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15931521522233"/>
          <c:y val="0.92350310143816294"/>
          <c:w val="0.13278513029624109"/>
          <c:h val="5.81718238343790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6594932605535"/>
          <c:y val="2.3727647444457534E-2"/>
          <c:w val="0.84325640569829174"/>
          <c:h val="0.84297926247701682"/>
        </c:manualLayout>
      </c:layout>
      <c:lineChart>
        <c:grouping val="standard"/>
        <c:varyColors val="0"/>
        <c:ser>
          <c:idx val="1"/>
          <c:order val="0"/>
          <c:tx>
            <c:strRef>
              <c:f>[2]G11!$A$37</c:f>
              <c:strCache>
                <c:ptCount val="1"/>
                <c:pt idx="0">
                  <c:v>Recaudación íntegra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0"/>
              <c:layout>
                <c:manualLayout>
                  <c:x val="-2.9694555112881806E-2"/>
                  <c:y val="-3.6761207527527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B8-4B69-9BCE-8CED2D72A5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B8-4B69-9BCE-8CED2D72A5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B8-4B69-9BCE-8CED2D72A5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B8-4B69-9BCE-8CED2D72A5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B8-4B69-9BCE-8CED2D72A5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B8-4B69-9BCE-8CED2D72A5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B8-4B69-9BCE-8CED2D72A5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B8-4B69-9BCE-8CED2D72A5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B8-4B69-9BCE-8CED2D72A5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B8-4B69-9BCE-8CED2D72A5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B8-4B69-9BCE-8CED2D72A558}"/>
                </c:ext>
              </c:extLst>
            </c:dLbl>
            <c:dLbl>
              <c:idx val="11"/>
              <c:layout>
                <c:manualLayout>
                  <c:x val="-6.1567065073041299E-2"/>
                  <c:y val="-4.4581343577369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B8-4B69-9BCE-8CED2D72A55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4A85FB5-B511-44E2-B550-90BE1DB6E7AD}" type="VALUE">
                      <a:rPr lang="en-US" b="1" i="0" baseline="0"/>
                      <a:pPr/>
                      <a:t>[VALOR]</a:t>
                    </a:fld>
                    <a:endParaRPr lang="es-E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31B8-4B69-9BCE-8CED2D72A5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[2]G11!$B$36:$N$36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[2]G11!$B$37:$N$37</c:f>
              <c:numCache>
                <c:formatCode>General</c:formatCode>
                <c:ptCount val="13"/>
                <c:pt idx="0">
                  <c:v>4569564.6942950003</c:v>
                </c:pt>
                <c:pt idx="1">
                  <c:v>4310607.8166413335</c:v>
                </c:pt>
                <c:pt idx="2">
                  <c:v>4068712.8816560996</c:v>
                </c:pt>
                <c:pt idx="3">
                  <c:v>3954897.5947099994</c:v>
                </c:pt>
                <c:pt idx="4">
                  <c:v>4034191.014140001</c:v>
                </c:pt>
                <c:pt idx="5">
                  <c:v>4070844.3805172136</c:v>
                </c:pt>
                <c:pt idx="6">
                  <c:v>4368385.4952831548</c:v>
                </c:pt>
                <c:pt idx="7">
                  <c:v>4255033.6640033815</c:v>
                </c:pt>
                <c:pt idx="8">
                  <c:v>4398741.824022294</c:v>
                </c:pt>
                <c:pt idx="9">
                  <c:v>4563540.837909136</c:v>
                </c:pt>
                <c:pt idx="10">
                  <c:v>4959181.2822870379</c:v>
                </c:pt>
                <c:pt idx="11">
                  <c:v>5107259.0582420966</c:v>
                </c:pt>
                <c:pt idx="12">
                  <c:v>5508404.9902772699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1B8-4B69-9BCE-8CED2D72A558}"/>
            </c:ext>
          </c:extLst>
        </c:ser>
        <c:ser>
          <c:idx val="2"/>
          <c:order val="1"/>
          <c:tx>
            <c:strRef>
              <c:f>[2]G11!$A$38</c:f>
              <c:strCache>
                <c:ptCount val="1"/>
                <c:pt idx="0">
                  <c:v>Devoluciones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3594545701707605E-2"/>
                  <c:y val="-4.9794767610597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B8-4B69-9BCE-8CED2D72A5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B8-4B69-9BCE-8CED2D72A5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B8-4B69-9BCE-8CED2D72A5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B8-4B69-9BCE-8CED2D72A5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1B8-4B69-9BCE-8CED2D72A5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B8-4B69-9BCE-8CED2D72A5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1B8-4B69-9BCE-8CED2D72A5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1B8-4B69-9BCE-8CED2D72A5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1B8-4B69-9BCE-8CED2D72A5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1B8-4B69-9BCE-8CED2D72A5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1B8-4B69-9BCE-8CED2D72A558}"/>
                </c:ext>
              </c:extLst>
            </c:dLbl>
            <c:dLbl>
              <c:idx val="11"/>
              <c:layout>
                <c:manualLayout>
                  <c:x val="-0.13628622537328061"/>
                  <c:y val="-2.651161259826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1B8-4B69-9BCE-8CED2D72A558}"/>
                </c:ext>
              </c:extLst>
            </c:dLbl>
            <c:dLbl>
              <c:idx val="12"/>
              <c:layout>
                <c:manualLayout>
                  <c:x val="-7.1651800497049426E-3"/>
                  <c:y val="-3.6761207527527498E-2"/>
                </c:manualLayout>
              </c:layout>
              <c:tx>
                <c:rich>
                  <a:bodyPr/>
                  <a:lstStyle/>
                  <a:p>
                    <a:fld id="{0039CCB9-D83C-49DB-8B45-274FE291A476}" type="VALUE">
                      <a:rPr lang="en-US" b="1"/>
                      <a:pPr/>
                      <a:t>[VALOR]</a:t>
                    </a:fld>
                    <a:endParaRPr lang="es-E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31B8-4B69-9BCE-8CED2D72A5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[2]G11!$B$36:$N$36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[2]G11!$B$38:$N$38</c:f>
              <c:numCache>
                <c:formatCode>General</c:formatCode>
                <c:ptCount val="13"/>
                <c:pt idx="0">
                  <c:v>975947.18363299989</c:v>
                </c:pt>
                <c:pt idx="1">
                  <c:v>1131418.4112130001</c:v>
                </c:pt>
                <c:pt idx="2">
                  <c:v>1032557.03625</c:v>
                </c:pt>
                <c:pt idx="3">
                  <c:v>1085991.9175</c:v>
                </c:pt>
                <c:pt idx="4">
                  <c:v>891687.28760599997</c:v>
                </c:pt>
                <c:pt idx="5">
                  <c:v>1092254.5549000001</c:v>
                </c:pt>
                <c:pt idx="6">
                  <c:v>1461255.496945</c:v>
                </c:pt>
                <c:pt idx="7">
                  <c:v>1247467.96845</c:v>
                </c:pt>
                <c:pt idx="8">
                  <c:v>1200312.0317500001</c:v>
                </c:pt>
                <c:pt idx="9">
                  <c:v>1313808.9812799999</c:v>
                </c:pt>
                <c:pt idx="10">
                  <c:v>1276510.16967</c:v>
                </c:pt>
                <c:pt idx="11">
                  <c:v>1624305.46783</c:v>
                </c:pt>
                <c:pt idx="12">
                  <c:v>1567272.9948399998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1B8-4B69-9BCE-8CED2D72A558}"/>
            </c:ext>
          </c:extLst>
        </c:ser>
        <c:ser>
          <c:idx val="3"/>
          <c:order val="2"/>
          <c:tx>
            <c:strRef>
              <c:f>[2]G11!$A$39</c:f>
              <c:strCache>
                <c:ptCount val="1"/>
                <c:pt idx="0">
                  <c:v>Recaudación líquida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4.5630810092961521E-2"/>
                  <c:y val="-3.6761207527527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1B8-4B69-9BCE-8CED2D72A5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1B8-4B69-9BCE-8CED2D72A5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1B8-4B69-9BCE-8CED2D72A5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1B8-4B69-9BCE-8CED2D72A5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1B8-4B69-9BCE-8CED2D72A5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1B8-4B69-9BCE-8CED2D72A5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1B8-4B69-9BCE-8CED2D72A5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1B8-4B69-9BCE-8CED2D72A5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1B8-4B69-9BCE-8CED2D72A5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1B8-4B69-9BCE-8CED2D72A5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1B8-4B69-9BCE-8CED2D72A558}"/>
                </c:ext>
              </c:extLst>
            </c:dLbl>
            <c:dLbl>
              <c:idx val="11"/>
              <c:layout>
                <c:manualLayout>
                  <c:x val="-6.1567065073041299E-2"/>
                  <c:y val="-4.4581343577369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1B8-4B69-9BCE-8CED2D72A558}"/>
                </c:ext>
              </c:extLst>
            </c:dLbl>
            <c:dLbl>
              <c:idx val="12"/>
              <c:layout>
                <c:manualLayout>
                  <c:x val="-1.6018655038638228E-2"/>
                  <c:y val="-4.4581343577369467E-2"/>
                </c:manualLayout>
              </c:layout>
              <c:tx>
                <c:rich>
                  <a:bodyPr/>
                  <a:lstStyle/>
                  <a:p>
                    <a:fld id="{12452C21-BE34-4FBE-815D-70433B1162B3}" type="VALUE">
                      <a:rPr lang="en-US" b="1"/>
                      <a:pPr/>
                      <a:t>[VALOR]</a:t>
                    </a:fld>
                    <a:endParaRPr lang="es-E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8-31B8-4B69-9BCE-8CED2D72A5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[2]G11!$B$36:$N$36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[2]G11!$B$39:$N$39</c:f>
              <c:numCache>
                <c:formatCode>General</c:formatCode>
                <c:ptCount val="13"/>
                <c:pt idx="0">
                  <c:v>3593617.5106620006</c:v>
                </c:pt>
                <c:pt idx="1">
                  <c:v>3179189.4054283332</c:v>
                </c:pt>
                <c:pt idx="2">
                  <c:v>3036155.8454060997</c:v>
                </c:pt>
                <c:pt idx="3">
                  <c:v>2868905.6772099994</c:v>
                </c:pt>
                <c:pt idx="4">
                  <c:v>3142503.7265340011</c:v>
                </c:pt>
                <c:pt idx="5">
                  <c:v>2978589.8256172137</c:v>
                </c:pt>
                <c:pt idx="6">
                  <c:v>2907129.9983381545</c:v>
                </c:pt>
                <c:pt idx="7">
                  <c:v>3007565.6955533815</c:v>
                </c:pt>
                <c:pt idx="8">
                  <c:v>3198429.7922722939</c:v>
                </c:pt>
                <c:pt idx="9">
                  <c:v>3249731.856629136</c:v>
                </c:pt>
                <c:pt idx="10">
                  <c:v>3682671.1126170363</c:v>
                </c:pt>
                <c:pt idx="11">
                  <c:v>3482953.5904120966</c:v>
                </c:pt>
                <c:pt idx="12">
                  <c:v>3941131.99543727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31B8-4B69-9BCE-8CED2D72A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76736"/>
        <c:axId val="139078272"/>
      </c:lineChart>
      <c:catAx>
        <c:axId val="1390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078272"/>
        <c:crosses val="autoZero"/>
        <c:auto val="1"/>
        <c:lblAlgn val="ctr"/>
        <c:lblOffset val="100"/>
        <c:noMultiLvlLbl val="0"/>
      </c:catAx>
      <c:valAx>
        <c:axId val="1390782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miles €</a:t>
                </a:r>
              </a:p>
            </c:rich>
          </c:tx>
          <c:layout>
            <c:manualLayout>
              <c:xMode val="edge"/>
              <c:yMode val="edge"/>
              <c:x val="1.2394864984506419E-2"/>
              <c:y val="0.405080379093923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90767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935985770072174"/>
          <c:y val="0.24728285477632087"/>
          <c:w val="0.5812814872631803"/>
          <c:h val="0.64130498601331554"/>
        </c:manualLayout>
      </c:layout>
      <c:pieChart>
        <c:varyColors val="1"/>
        <c:ser>
          <c:idx val="0"/>
          <c:order val="0"/>
          <c:tx>
            <c:strRef>
              <c:f>'G16'!$C$25</c:f>
              <c:strCache>
                <c:ptCount val="1"/>
                <c:pt idx="0">
                  <c:v>2019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63-43D6-9E59-1B339A7948A4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1C63-43D6-9E59-1B339A7948A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'G16'!$A$27:$A$28</c:f>
              <c:strCache>
                <c:ptCount val="2"/>
                <c:pt idx="0">
                  <c:v>Recaudación gestión directa</c:v>
                </c:pt>
                <c:pt idx="1">
                  <c:v>Ajustes fiscales</c:v>
                </c:pt>
              </c:strCache>
            </c:strRef>
          </c:cat>
          <c:val>
            <c:numRef>
              <c:f>'G16'!$C$27:$C$28</c:f>
              <c:numCache>
                <c:formatCode>#,##0.00_ ;\-#,##0.00\ </c:formatCode>
                <c:ptCount val="2"/>
                <c:pt idx="0">
                  <c:v>2807276.9998872695</c:v>
                </c:pt>
                <c:pt idx="1">
                  <c:v>1133854.9955500001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63-43D6-9E59-1B339A79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935985770072174"/>
          <c:y val="0.24728285477632087"/>
          <c:w val="0.5812814872631803"/>
          <c:h val="0.64130498601331554"/>
        </c:manualLayout>
      </c:layout>
      <c:pieChart>
        <c:varyColors val="1"/>
        <c:ser>
          <c:idx val="0"/>
          <c:order val="0"/>
          <c:tx>
            <c:strRef>
              <c:f>'G16'!$B$25</c:f>
              <c:strCache>
                <c:ptCount val="1"/>
                <c:pt idx="0">
                  <c:v>2018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6D-47E5-A85E-283BE9550719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326D-47E5-A85E-283BE955071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'G16'!$A$27:$A$28</c:f>
              <c:strCache>
                <c:ptCount val="2"/>
                <c:pt idx="0">
                  <c:v>Recaudación gestión directa</c:v>
                </c:pt>
                <c:pt idx="1">
                  <c:v>Ajustes fiscales</c:v>
                </c:pt>
              </c:strCache>
            </c:strRef>
          </c:cat>
          <c:val>
            <c:numRef>
              <c:f>'G16'!$B$27:$B$28</c:f>
              <c:numCache>
                <c:formatCode>#,##0.00_ ;\-#,##0.00\ </c:formatCode>
                <c:ptCount val="2"/>
                <c:pt idx="0">
                  <c:v>2460658.0424220962</c:v>
                </c:pt>
                <c:pt idx="1">
                  <c:v>1022295.5479900001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6D-47E5-A85E-283BE9550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935985770072174"/>
          <c:y val="0.24728285477632087"/>
          <c:w val="0.5812814872631803"/>
          <c:h val="0.64130498601331554"/>
        </c:manualLayout>
      </c:layout>
      <c:pieChart>
        <c:varyColors val="1"/>
        <c:ser>
          <c:idx val="0"/>
          <c:order val="0"/>
          <c:tx>
            <c:strRef>
              <c:f>[2]G16!$C$25</c:f>
              <c:strCache>
                <c:ptCount val="1"/>
                <c:pt idx="0">
                  <c:v>2019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71-4CAA-B509-65D6BA680AC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2-CB71-4CAA-B509-65D6BA680AC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[2]G16!$A$27:$A$28</c:f>
              <c:strCache>
                <c:ptCount val="2"/>
                <c:pt idx="0">
                  <c:v>Recaudación gestión directa</c:v>
                </c:pt>
                <c:pt idx="1">
                  <c:v>Ajustes fiscales</c:v>
                </c:pt>
              </c:strCache>
            </c:strRef>
          </c:cat>
          <c:val>
            <c:numRef>
              <c:f>[2]G16!$C$27:$C$28</c:f>
              <c:numCache>
                <c:formatCode>General</c:formatCode>
                <c:ptCount val="2"/>
                <c:pt idx="0">
                  <c:v>2807276.9998872695</c:v>
                </c:pt>
                <c:pt idx="1">
                  <c:v>1133854.9955500001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1-4CAA-B509-65D6BA680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935985770072174"/>
          <c:y val="0.24728285477632087"/>
          <c:w val="0.5812814872631803"/>
          <c:h val="0.64130498601331554"/>
        </c:manualLayout>
      </c:layout>
      <c:pieChart>
        <c:varyColors val="1"/>
        <c:ser>
          <c:idx val="0"/>
          <c:order val="0"/>
          <c:tx>
            <c:strRef>
              <c:f>[2]G16!$B$25</c:f>
              <c:strCache>
                <c:ptCount val="1"/>
                <c:pt idx="0">
                  <c:v>2018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E0-42BD-AF61-EDB76F7ACE2B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2-35E0-42BD-AF61-EDB76F7ACE2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[2]G16!$A$27:$A$28</c:f>
              <c:strCache>
                <c:ptCount val="2"/>
                <c:pt idx="0">
                  <c:v>Recaudación gestión directa</c:v>
                </c:pt>
                <c:pt idx="1">
                  <c:v>Ajustes fiscales</c:v>
                </c:pt>
              </c:strCache>
            </c:strRef>
          </c:cat>
          <c:val>
            <c:numRef>
              <c:f>[2]G16!$B$27:$B$28</c:f>
              <c:numCache>
                <c:formatCode>General</c:formatCode>
                <c:ptCount val="2"/>
                <c:pt idx="0">
                  <c:v>2460658.0424220962</c:v>
                </c:pt>
                <c:pt idx="1">
                  <c:v>1022295.5479900001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E0-42BD-AF61-EDB76F7AC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Año 2019</a:t>
            </a:r>
          </a:p>
        </c:rich>
      </c:tx>
      <c:layout>
        <c:manualLayout>
          <c:xMode val="edge"/>
          <c:yMode val="edge"/>
          <c:x val="3.920219678951959E-2"/>
          <c:y val="4.2071197411003236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7799352750809061"/>
          <c:w val="1"/>
          <c:h val="0.45509364727467316"/>
        </c:manualLayout>
      </c:layout>
      <c:pie3DChart>
        <c:varyColors val="1"/>
        <c:ser>
          <c:idx val="0"/>
          <c:order val="0"/>
          <c:dLbls>
            <c:dLbl>
              <c:idx val="5"/>
              <c:layout>
                <c:manualLayout>
                  <c:x val="-6.4803555929295745E-3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A9-42AA-B858-C91D48E6625A}"/>
                </c:ext>
              </c:extLst>
            </c:dLbl>
            <c:dLbl>
              <c:idx val="6"/>
              <c:layout>
                <c:manualLayout>
                  <c:x val="-4.8602666946971811E-3"/>
                  <c:y val="-3.23624595469255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9-42AA-B858-C91D48E6625A}"/>
                </c:ext>
              </c:extLst>
            </c:dLbl>
            <c:dLbl>
              <c:idx val="7"/>
              <c:layout>
                <c:manualLayout>
                  <c:x val="2.9161600168183088E-2"/>
                  <c:y val="-4.85436893203883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A9-42AA-B858-C91D48E6625A}"/>
                </c:ext>
              </c:extLst>
            </c:dLbl>
            <c:dLbl>
              <c:idx val="8"/>
              <c:layout>
                <c:manualLayout>
                  <c:x val="3.7262044659345114E-2"/>
                  <c:y val="-1.294498381877022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9-42AA-B858-C91D48E662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'G20'!$A$32:$A$37</c:f>
              <c:strCache>
                <c:ptCount val="6"/>
                <c:pt idx="0">
                  <c:v>Emisión de certificaciones/ incumplimientos / Requerimientos</c:v>
                </c:pt>
                <c:pt idx="1">
                  <c:v>Información y recepción de autoliquidaciones de Sucesiones, ITP y AJD</c:v>
                </c:pt>
                <c:pt idx="2">
                  <c:v>Gestiones sobre recaudación (aplazamientos, providencias de apremio, etc)</c:v>
                </c:pt>
                <c:pt idx="3">
                  <c:v>Consultas generales sobre IRPF (propuestas, PINs, devoluciones,liquidaciones)</c:v>
                </c:pt>
                <c:pt idx="4">
                  <c:v>Bases de datos (NIFs, altas, bajas, modificaciones)</c:v>
                </c:pt>
                <c:pt idx="5">
                  <c:v>Otros conceptos</c:v>
                </c:pt>
              </c:strCache>
            </c:strRef>
          </c:cat>
          <c:val>
            <c:numRef>
              <c:f>'G20'!$B$32:$B$37</c:f>
              <c:numCache>
                <c:formatCode>0.00%</c:formatCode>
                <c:ptCount val="6"/>
                <c:pt idx="0">
                  <c:v>0.29680000000000001</c:v>
                </c:pt>
                <c:pt idx="1">
                  <c:v>0.26190000000000002</c:v>
                </c:pt>
                <c:pt idx="2">
                  <c:v>0.1186</c:v>
                </c:pt>
                <c:pt idx="3">
                  <c:v>5.6300000000000003E-2</c:v>
                </c:pt>
                <c:pt idx="4">
                  <c:v>5.5199999999999999E-2</c:v>
                </c:pt>
                <c:pt idx="5">
                  <c:v>0.2112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A9-42AA-B858-C91D48E66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8.6455320108647683E-3"/>
          <c:y val="0.81180414341411211"/>
          <c:w val="0.99135446798913518"/>
          <c:h val="0.1881958565858879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4427280108691"/>
          <c:y val="3.491848305508153E-2"/>
          <c:w val="0.82675351683835685"/>
          <c:h val="0.77544174783778019"/>
        </c:manualLayout>
      </c:layout>
      <c:lineChart>
        <c:grouping val="standard"/>
        <c:varyColors val="0"/>
        <c:ser>
          <c:idx val="1"/>
          <c:order val="0"/>
          <c:tx>
            <c:strRef>
              <c:f>'G21'!$B$26</c:f>
              <c:strCache>
                <c:ptCount val="1"/>
                <c:pt idx="0">
                  <c:v>Personas atendidas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1.8779342723004695E-2"/>
                  <c:y val="-5.450733752620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6-426B-B098-B5D26FA62D4A}"/>
                </c:ext>
              </c:extLst>
            </c:dLbl>
            <c:dLbl>
              <c:idx val="2"/>
              <c:layout>
                <c:manualLayout>
                  <c:x val="-2.3474178403755826E-2"/>
                  <c:y val="-2.5157232704402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6-426B-B098-B5D26FA62D4A}"/>
                </c:ext>
              </c:extLst>
            </c:dLbl>
            <c:dLbl>
              <c:idx val="4"/>
              <c:layout>
                <c:manualLayout>
                  <c:x val="-2.3474178403755867E-2"/>
                  <c:y val="-4.1928721174004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6-426B-B098-B5D26FA62D4A}"/>
                </c:ext>
              </c:extLst>
            </c:dLbl>
            <c:dLbl>
              <c:idx val="5"/>
              <c:layout>
                <c:manualLayout>
                  <c:x val="-9.3896713615023476E-3"/>
                  <c:y val="-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6-426B-B098-B5D26FA62D4A}"/>
                </c:ext>
              </c:extLst>
            </c:dLbl>
            <c:dLbl>
              <c:idx val="6"/>
              <c:layout>
                <c:manualLayout>
                  <c:x val="-2.3474178403755869E-3"/>
                  <c:y val="-3.7735849056603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6-426B-B098-B5D26FA62D4A}"/>
                </c:ext>
              </c:extLst>
            </c:dLbl>
            <c:dLbl>
              <c:idx val="7"/>
              <c:layout>
                <c:manualLayout>
                  <c:x val="0"/>
                  <c:y val="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6-426B-B098-B5D26FA62D4A}"/>
                </c:ext>
              </c:extLst>
            </c:dLbl>
            <c:dLbl>
              <c:idx val="8"/>
              <c:layout>
                <c:manualLayout>
                  <c:x val="-1.3127049163383182E-2"/>
                  <c:y val="5.3200318573561285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1000"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6-426B-B098-B5D26FA62D4A}"/>
                </c:ext>
              </c:extLst>
            </c:dLbl>
            <c:dLbl>
              <c:idx val="9"/>
              <c:layout>
                <c:manualLayout>
                  <c:x val="-3.7505854752523378E-3"/>
                  <c:y val="3.325019910847576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36-426B-B098-B5D26FA62D4A}"/>
                </c:ext>
              </c:extLst>
            </c:dLbl>
            <c:dLbl>
              <c:idx val="10"/>
              <c:layout>
                <c:manualLayout>
                  <c:x val="-5.3040687377353311E-2"/>
                  <c:y val="7.7934709736673755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BB-40AD-9B93-6F77FF776F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'G21'!$A$27:$A$37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'G21'!$B$27:$B$37</c:f>
              <c:numCache>
                <c:formatCode>#,##0_ ;\-#,##0\ </c:formatCode>
                <c:ptCount val="11"/>
                <c:pt idx="0">
                  <c:v>86679</c:v>
                </c:pt>
                <c:pt idx="1">
                  <c:v>76275</c:v>
                </c:pt>
                <c:pt idx="2">
                  <c:v>75838</c:v>
                </c:pt>
                <c:pt idx="3">
                  <c:v>70229</c:v>
                </c:pt>
                <c:pt idx="4">
                  <c:v>76655</c:v>
                </c:pt>
                <c:pt idx="5">
                  <c:v>75449</c:v>
                </c:pt>
                <c:pt idx="6">
                  <c:v>71759</c:v>
                </c:pt>
                <c:pt idx="7">
                  <c:v>70153</c:v>
                </c:pt>
                <c:pt idx="8">
                  <c:v>67654</c:v>
                </c:pt>
                <c:pt idx="9">
                  <c:v>64880</c:v>
                </c:pt>
                <c:pt idx="10">
                  <c:v>64260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536-426B-B098-B5D26FA62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40928"/>
        <c:axId val="145742464"/>
      </c:lineChart>
      <c:catAx>
        <c:axId val="1457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742464"/>
        <c:crosses val="autoZero"/>
        <c:auto val="1"/>
        <c:lblAlgn val="ctr"/>
        <c:lblOffset val="100"/>
        <c:noMultiLvlLbl val="0"/>
      </c:catAx>
      <c:valAx>
        <c:axId val="145742464"/>
        <c:scaling>
          <c:orientation val="minMax"/>
          <c:max val="90000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45740928"/>
        <c:crosses val="autoZero"/>
        <c:crossBetween val="between"/>
        <c:majorUnit val="10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97039673582774E-2"/>
          <c:y val="4.4973360298633837E-2"/>
          <c:w val="0.88802875932707048"/>
          <c:h val="0.80790211535651102"/>
        </c:manualLayout>
      </c:layout>
      <c:lineChart>
        <c:grouping val="standard"/>
        <c:varyColors val="0"/>
        <c:ser>
          <c:idx val="1"/>
          <c:order val="0"/>
          <c:tx>
            <c:strRef>
              <c:f>'G22'!$B$25</c:f>
              <c:strCache>
                <c:ptCount val="1"/>
                <c:pt idx="0">
                  <c:v>Personas atendidas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3"/>
              <c:layout>
                <c:manualLayout>
                  <c:x val="4.9529470034670627E-3"/>
                  <c:y val="2.4968789013732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EB-4158-9000-AB057D559055}"/>
                </c:ext>
              </c:extLst>
            </c:dLbl>
            <c:dLbl>
              <c:idx val="5"/>
              <c:layout>
                <c:manualLayout>
                  <c:x val="-1.4858841010401098E-2"/>
                  <c:y val="-4.9937578027465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EB-4158-9000-AB057D559055}"/>
                </c:ext>
              </c:extLst>
            </c:dLbl>
            <c:dLbl>
              <c:idx val="6"/>
              <c:layout>
                <c:manualLayout>
                  <c:x val="-1.4858841010401188E-2"/>
                  <c:y val="-4.161464835622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EB-4158-9000-AB057D559055}"/>
                </c:ext>
              </c:extLst>
            </c:dLbl>
            <c:dLbl>
              <c:idx val="7"/>
              <c:layout>
                <c:manualLayout>
                  <c:x val="0"/>
                  <c:y val="3.7453183520599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EB-4158-9000-AB057D559055}"/>
                </c:ext>
              </c:extLst>
            </c:dLbl>
            <c:dLbl>
              <c:idx val="8"/>
              <c:layout>
                <c:manualLayout>
                  <c:x val="0"/>
                  <c:y val="-1.0554089709762541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EB-4158-9000-AB057D559055}"/>
                </c:ext>
              </c:extLst>
            </c:dLbl>
            <c:dLbl>
              <c:idx val="9"/>
              <c:layout>
                <c:manualLayout>
                  <c:x val="-2.3496461299150798E-2"/>
                  <c:y val="5.4213512347573149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EB-4158-9000-AB057D559055}"/>
                </c:ext>
              </c:extLst>
            </c:dLbl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BD0-40BF-9099-4D6087ADE9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'G22'!$A$26:$A$36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'G22'!$B$26:$B$36</c:f>
              <c:numCache>
                <c:formatCode>#,##0_ ;\-#,##0\ </c:formatCode>
                <c:ptCount val="11"/>
                <c:pt idx="0">
                  <c:v>14908</c:v>
                </c:pt>
                <c:pt idx="1">
                  <c:v>15668</c:v>
                </c:pt>
                <c:pt idx="2">
                  <c:v>13556</c:v>
                </c:pt>
                <c:pt idx="3">
                  <c:v>14643</c:v>
                </c:pt>
                <c:pt idx="4">
                  <c:v>15229</c:v>
                </c:pt>
                <c:pt idx="5">
                  <c:v>16659</c:v>
                </c:pt>
                <c:pt idx="6">
                  <c:v>16114</c:v>
                </c:pt>
                <c:pt idx="7">
                  <c:v>15926</c:v>
                </c:pt>
                <c:pt idx="8">
                  <c:v>17460</c:v>
                </c:pt>
                <c:pt idx="9">
                  <c:v>16732</c:v>
                </c:pt>
                <c:pt idx="10">
                  <c:v>16880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EB-4158-9000-AB057D559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20000"/>
        <c:axId val="145921536"/>
      </c:lineChart>
      <c:catAx>
        <c:axId val="1459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921536"/>
        <c:crosses val="autoZero"/>
        <c:auto val="1"/>
        <c:lblAlgn val="ctr"/>
        <c:lblOffset val="100"/>
        <c:noMultiLvlLbl val="0"/>
      </c:catAx>
      <c:valAx>
        <c:axId val="145921536"/>
        <c:scaling>
          <c:orientation val="minMax"/>
          <c:max val="18000"/>
          <c:min val="1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45920000"/>
        <c:crosses val="autoZero"/>
        <c:crossBetween val="between"/>
        <c:majorUnit val="2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20058588402318E-2"/>
          <c:y val="5.5062644251946957E-2"/>
          <c:w val="0.88739556841879697"/>
          <c:h val="0.794018989829800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'G24'!$B$26</c:f>
              <c:strCache>
                <c:ptCount val="1"/>
                <c:pt idx="0">
                  <c:v>Llamadas recibidas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11C-47FD-8936-17DB3474465E}"/>
                </c:ext>
              </c:extLst>
            </c:dLbl>
            <c:dLbl>
              <c:idx val="9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11C-47FD-8936-17DB3474465E}"/>
                </c:ext>
              </c:extLst>
            </c:dLbl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CC6-4AB7-B9D5-B4EAA27657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'G24'!$A$27:$A$37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'G24'!$B$27:$B$37</c:f>
              <c:numCache>
                <c:formatCode>#,##0_ ;\-#,##0\ </c:formatCode>
                <c:ptCount val="11"/>
                <c:pt idx="0">
                  <c:v>211853</c:v>
                </c:pt>
                <c:pt idx="1">
                  <c:v>207792</c:v>
                </c:pt>
                <c:pt idx="2">
                  <c:v>196404</c:v>
                </c:pt>
                <c:pt idx="3">
                  <c:v>219248</c:v>
                </c:pt>
                <c:pt idx="4">
                  <c:v>236699</c:v>
                </c:pt>
                <c:pt idx="5">
                  <c:v>211105</c:v>
                </c:pt>
                <c:pt idx="6">
                  <c:v>186996</c:v>
                </c:pt>
                <c:pt idx="7">
                  <c:v>154893</c:v>
                </c:pt>
                <c:pt idx="8">
                  <c:v>156929</c:v>
                </c:pt>
                <c:pt idx="9">
                  <c:v>165661</c:v>
                </c:pt>
                <c:pt idx="10">
                  <c:v>168389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1C-47FD-8936-17DB3474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6098816"/>
        <c:axId val="146116992"/>
      </c:barChart>
      <c:catAx>
        <c:axId val="14609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6116992"/>
        <c:crosses val="autoZero"/>
        <c:auto val="1"/>
        <c:lblAlgn val="ctr"/>
        <c:lblOffset val="100"/>
        <c:noMultiLvlLbl val="0"/>
      </c:catAx>
      <c:valAx>
        <c:axId val="1461169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none"/>
        <c:minorTickMark val="none"/>
        <c:tickLblPos val="nextTo"/>
        <c:crossAx val="1460988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'G25'!$B$30</c:f>
              <c:strCache>
                <c:ptCount val="1"/>
                <c:pt idx="0">
                  <c:v>Llamadas atendidas diarias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451332245785775E-2"/>
                  <c:y val="-4.4382808127062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25-454B-8A9E-70C318A2F742}"/>
                </c:ext>
              </c:extLst>
            </c:dLbl>
            <c:dLbl>
              <c:idx val="1"/>
              <c:layout>
                <c:manualLayout>
                  <c:x val="-8.7003806416530716E-3"/>
                  <c:y val="-2.9588538751375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25-454B-8A9E-70C318A2F742}"/>
                </c:ext>
              </c:extLst>
            </c:dLbl>
            <c:dLbl>
              <c:idx val="3"/>
              <c:layout>
                <c:manualLayout>
                  <c:x val="-1.3050570962479609E-2"/>
                  <c:y val="-7.3971346878438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25-454B-8A9E-70C318A2F742}"/>
                </c:ext>
              </c:extLst>
            </c:dLbl>
            <c:dLbl>
              <c:idx val="5"/>
              <c:layout>
                <c:manualLayout>
                  <c:x val="0"/>
                  <c:y val="-4.4382808127062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5-454B-8A9E-70C318A2F742}"/>
                </c:ext>
              </c:extLst>
            </c:dLbl>
            <c:dLbl>
              <c:idx val="6"/>
              <c:layout>
                <c:manualLayout>
                  <c:x val="-1.0875475802066341E-2"/>
                  <c:y val="-2.5889971407453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25-454B-8A9E-70C318A2F742}"/>
                </c:ext>
              </c:extLst>
            </c:dLbl>
            <c:dLbl>
              <c:idx val="7"/>
              <c:layout>
                <c:manualLayout>
                  <c:x val="0"/>
                  <c:y val="-2.2191404063531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25-454B-8A9E-70C318A2F742}"/>
                </c:ext>
              </c:extLst>
            </c:dLbl>
            <c:dLbl>
              <c:idx val="8"/>
              <c:layout>
                <c:manualLayout>
                  <c:x val="6.3352283592091104E-3"/>
                  <c:y val="-6.0157671846367406E-17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25-454B-8A9E-70C318A2F742}"/>
                </c:ext>
              </c:extLst>
            </c:dLbl>
            <c:dLbl>
              <c:idx val="9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325-454B-8A9E-70C318A2F742}"/>
                </c:ext>
              </c:extLst>
            </c:dLbl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D56-4B16-B5BB-F6D586161A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'G25'!$A$31:$A$41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'G25'!$B$31:$B$41</c:f>
              <c:numCache>
                <c:formatCode>#,##0_ ;\-#,##0\ </c:formatCode>
                <c:ptCount val="11"/>
                <c:pt idx="0">
                  <c:v>835</c:v>
                </c:pt>
                <c:pt idx="1">
                  <c:v>831</c:v>
                </c:pt>
                <c:pt idx="2">
                  <c:v>790</c:v>
                </c:pt>
                <c:pt idx="3">
                  <c:v>874</c:v>
                </c:pt>
                <c:pt idx="4">
                  <c:v>936</c:v>
                </c:pt>
                <c:pt idx="5">
                  <c:v>845</c:v>
                </c:pt>
                <c:pt idx="6">
                  <c:v>729</c:v>
                </c:pt>
                <c:pt idx="7">
                  <c:v>728</c:v>
                </c:pt>
                <c:pt idx="8">
                  <c:v>721</c:v>
                </c:pt>
                <c:pt idx="9">
                  <c:v>670</c:v>
                </c:pt>
                <c:pt idx="10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325-454B-8A9E-70C318A2F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59104"/>
        <c:axId val="146160640"/>
      </c:lineChart>
      <c:catAx>
        <c:axId val="1461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160640"/>
        <c:crosses val="autoZero"/>
        <c:auto val="1"/>
        <c:lblAlgn val="ctr"/>
        <c:lblOffset val="100"/>
        <c:noMultiLvlLbl val="0"/>
      </c:catAx>
      <c:valAx>
        <c:axId val="146160640"/>
        <c:scaling>
          <c:orientation val="minMax"/>
          <c:max val="1000"/>
          <c:min val="5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46159104"/>
        <c:crosses val="autoZero"/>
        <c:crossBetween val="between"/>
        <c:majorUnit val="1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2669808792543"/>
          <c:y val="0.25207790328230945"/>
          <c:w val="0.86474073862913925"/>
          <c:h val="0.53462676190643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[1]C3!$B$3:$C$3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[1]C3!$A$5:$A$8</c:f>
              <c:strCache>
                <c:ptCount val="4"/>
                <c:pt idx="0">
                  <c:v>Gastos de personal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Inversiones reales</c:v>
                </c:pt>
              </c:strCache>
            </c:strRef>
          </c:cat>
          <c:val>
            <c:numRef>
              <c:f>[1]C3!$B$5:$B$8</c:f>
              <c:numCache>
                <c:formatCode>General</c:formatCode>
                <c:ptCount val="4"/>
                <c:pt idx="0">
                  <c:v>15527.24</c:v>
                </c:pt>
                <c:pt idx="1">
                  <c:v>7173.79</c:v>
                </c:pt>
                <c:pt idx="2">
                  <c:v>1082.3800000000001</c:v>
                </c:pt>
                <c:pt idx="3">
                  <c:v>1596.02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5-4553-8EA8-CE66A7DD6050}"/>
            </c:ext>
          </c:extLst>
        </c:ser>
        <c:ser>
          <c:idx val="1"/>
          <c:order val="1"/>
          <c:tx>
            <c:strRef>
              <c:f>[1]C3!$D$3:$E$3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[1]C3!$A$5:$A$8</c:f>
              <c:strCache>
                <c:ptCount val="4"/>
                <c:pt idx="0">
                  <c:v>Gastos de personal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Inversiones reales</c:v>
                </c:pt>
              </c:strCache>
            </c:strRef>
          </c:cat>
          <c:val>
            <c:numRef>
              <c:f>[1]C3!$D$5:$D$8</c:f>
              <c:numCache>
                <c:formatCode>General</c:formatCode>
                <c:ptCount val="4"/>
                <c:pt idx="0">
                  <c:v>16718.03</c:v>
                </c:pt>
                <c:pt idx="1">
                  <c:v>6859.08</c:v>
                </c:pt>
                <c:pt idx="2">
                  <c:v>1686.22</c:v>
                </c:pt>
                <c:pt idx="3">
                  <c:v>1568.63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65-4553-8EA8-CE66A7DD6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-27"/>
        <c:axId val="119542912"/>
        <c:axId val="119544448"/>
      </c:barChart>
      <c:catAx>
        <c:axId val="11954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9544448"/>
        <c:crosses val="autoZero"/>
        <c:auto val="1"/>
        <c:lblAlgn val="ctr"/>
        <c:lblOffset val="100"/>
        <c:noMultiLvlLbl val="0"/>
      </c:catAx>
      <c:valAx>
        <c:axId val="11954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/>
                  <a:t>miles de 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954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15931521522233"/>
          <c:y val="0.92350310143816294"/>
          <c:w val="0.13278513029624109"/>
          <c:h val="5.81718238343790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'G27'!$B$28</c:f>
              <c:strCache>
                <c:ptCount val="1"/>
                <c:pt idx="0">
                  <c:v>Correos recibidos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23487278563197E-2"/>
                  <c:y val="-3.5982014659129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9E-4DBA-94D9-44E09ED5F497}"/>
                </c:ext>
              </c:extLst>
            </c:dLbl>
            <c:dLbl>
              <c:idx val="2"/>
              <c:layout>
                <c:manualLayout>
                  <c:x val="4.7523724659042088E-3"/>
                  <c:y val="1.7915815990540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9E-4DBA-94D9-44E09ED5F497}"/>
                </c:ext>
              </c:extLst>
            </c:dLbl>
            <c:dLbl>
              <c:idx val="3"/>
              <c:layout>
                <c:manualLayout>
                  <c:x val="1.9289170127421717E-2"/>
                  <c:y val="-3.4700533924970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9E-4DBA-94D9-44E09ED5F497}"/>
                </c:ext>
              </c:extLst>
            </c:dLbl>
            <c:dLbl>
              <c:idx val="4"/>
              <c:layout>
                <c:manualLayout>
                  <c:x val="-3.0361613535997433E-2"/>
                  <c:y val="-1.942900594612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9E-4DBA-94D9-44E09ED5F497}"/>
                </c:ext>
              </c:extLst>
            </c:dLbl>
            <c:dLbl>
              <c:idx val="5"/>
              <c:layout>
                <c:manualLayout>
                  <c:x val="-1.7801506197431632E-2"/>
                  <c:y val="-4.0989595458035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9E-4DBA-94D9-44E09ED5F497}"/>
                </c:ext>
              </c:extLst>
            </c:dLbl>
            <c:dLbl>
              <c:idx val="6"/>
              <c:layout>
                <c:manualLayout>
                  <c:x val="-2.2845271445814597E-2"/>
                  <c:y val="-2.7357627407215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9E-4DBA-94D9-44E09ED5F497}"/>
                </c:ext>
              </c:extLst>
            </c:dLbl>
            <c:dLbl>
              <c:idx val="7"/>
              <c:layout>
                <c:manualLayout>
                  <c:x val="-2.2845271445814597E-2"/>
                  <c:y val="-4.3688856816861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9E-4DBA-94D9-44E09ED5F497}"/>
                </c:ext>
              </c:extLst>
            </c:dLbl>
            <c:dLbl>
              <c:idx val="8"/>
              <c:layout>
                <c:manualLayout>
                  <c:x val="5.6371436291866826E-3"/>
                  <c:y val="-2.2782968135551359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9E-4DBA-94D9-44E09ED5F497}"/>
                </c:ext>
              </c:extLst>
            </c:dLbl>
            <c:dLbl>
              <c:idx val="9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69E-4DBA-94D9-44E09ED5F497}"/>
                </c:ext>
              </c:extLst>
            </c:dLbl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13D-4230-A432-6ABEED7A4C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'G27'!$A$29:$A$39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'G27'!$B$29:$B$39</c:f>
              <c:numCache>
                <c:formatCode>#,##0_ ;\-#,##0\ </c:formatCode>
                <c:ptCount val="11"/>
                <c:pt idx="0">
                  <c:v>6737</c:v>
                </c:pt>
                <c:pt idx="1">
                  <c:v>6545</c:v>
                </c:pt>
                <c:pt idx="2">
                  <c:v>9210</c:v>
                </c:pt>
                <c:pt idx="3">
                  <c:v>10572</c:v>
                </c:pt>
                <c:pt idx="4">
                  <c:v>13995</c:v>
                </c:pt>
                <c:pt idx="5">
                  <c:v>13941</c:v>
                </c:pt>
                <c:pt idx="6">
                  <c:v>15192</c:v>
                </c:pt>
                <c:pt idx="7">
                  <c:v>15653</c:v>
                </c:pt>
                <c:pt idx="8">
                  <c:v>16637</c:v>
                </c:pt>
                <c:pt idx="9">
                  <c:v>21114</c:v>
                </c:pt>
                <c:pt idx="10">
                  <c:v>21856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E-4DBA-94D9-44E09ED5F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16896"/>
        <c:axId val="120018432"/>
      </c:lineChart>
      <c:catAx>
        <c:axId val="1200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018432"/>
        <c:crosses val="autoZero"/>
        <c:auto val="1"/>
        <c:lblAlgn val="ctr"/>
        <c:lblOffset val="100"/>
        <c:noMultiLvlLbl val="0"/>
      </c:catAx>
      <c:valAx>
        <c:axId val="120018432"/>
        <c:scaling>
          <c:orientation val="minMax"/>
          <c:max val="22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20016896"/>
        <c:crosses val="autoZero"/>
        <c:crossBetween val="between"/>
        <c:majorUnit val="2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'G30'!$B$29</c:f>
              <c:strCache>
                <c:ptCount val="1"/>
                <c:pt idx="0">
                  <c:v>IVA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0268456375838924E-2"/>
                  <c:y val="4.3336944745395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ED-4351-9DB3-AAF5F2E402ED}"/>
                </c:ext>
              </c:extLst>
            </c:dLbl>
            <c:dLbl>
              <c:idx val="9"/>
              <c:layout>
                <c:manualLayout>
                  <c:x val="-7.4508708205271489E-3"/>
                  <c:y val="-3.38928274535078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ED-4351-9DB3-AAF5F2E402E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24-4AEE-B98D-389C0D3845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'G30'!$A$30:$A$40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'G30'!$B$30:$B$40</c:f>
              <c:numCache>
                <c:formatCode>#,##0</c:formatCode>
                <c:ptCount val="11"/>
                <c:pt idx="0">
                  <c:v>139298</c:v>
                </c:pt>
                <c:pt idx="1">
                  <c:v>155555</c:v>
                </c:pt>
                <c:pt idx="2">
                  <c:v>158799</c:v>
                </c:pt>
                <c:pt idx="3">
                  <c:v>160883</c:v>
                </c:pt>
                <c:pt idx="4">
                  <c:v>166124</c:v>
                </c:pt>
                <c:pt idx="5">
                  <c:v>165166</c:v>
                </c:pt>
                <c:pt idx="6">
                  <c:v>169888</c:v>
                </c:pt>
                <c:pt idx="7">
                  <c:v>175821</c:v>
                </c:pt>
                <c:pt idx="8">
                  <c:v>179378</c:v>
                </c:pt>
                <c:pt idx="9">
                  <c:v>183376</c:v>
                </c:pt>
                <c:pt idx="10">
                  <c:v>209286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ED-4351-9DB3-AAF5F2E402ED}"/>
            </c:ext>
          </c:extLst>
        </c:ser>
        <c:ser>
          <c:idx val="2"/>
          <c:order val="1"/>
          <c:tx>
            <c:strRef>
              <c:f>'G30'!$C$29</c:f>
              <c:strCache>
                <c:ptCount val="1"/>
                <c:pt idx="0">
                  <c:v>Fraccionamientos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9217002237136466E-2"/>
                  <c:y val="3.9725599993431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ED-4351-9DB3-AAF5F2E402ED}"/>
                </c:ext>
              </c:extLst>
            </c:dLbl>
            <c:dLbl>
              <c:idx val="9"/>
              <c:layout>
                <c:manualLayout>
                  <c:x val="-1.1176306230790724E-2"/>
                  <c:y val="-4.40603287578377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ED-4351-9DB3-AAF5F2E402E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24-4AEE-B98D-389C0D3845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'G30'!$A$30:$A$40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'G30'!$C$30:$C$40</c:f>
              <c:numCache>
                <c:formatCode>#,##0</c:formatCode>
                <c:ptCount val="11"/>
                <c:pt idx="0">
                  <c:v>48019</c:v>
                </c:pt>
                <c:pt idx="1">
                  <c:v>49976</c:v>
                </c:pt>
                <c:pt idx="2">
                  <c:v>52600</c:v>
                </c:pt>
                <c:pt idx="3">
                  <c:v>54438</c:v>
                </c:pt>
                <c:pt idx="4">
                  <c:v>58345</c:v>
                </c:pt>
                <c:pt idx="5">
                  <c:v>63305</c:v>
                </c:pt>
                <c:pt idx="6">
                  <c:v>67411</c:v>
                </c:pt>
                <c:pt idx="7">
                  <c:v>70118</c:v>
                </c:pt>
                <c:pt idx="8">
                  <c:v>71775</c:v>
                </c:pt>
                <c:pt idx="9">
                  <c:v>73500</c:v>
                </c:pt>
                <c:pt idx="10">
                  <c:v>76862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ED-4351-9DB3-AAF5F2E402ED}"/>
            </c:ext>
          </c:extLst>
        </c:ser>
        <c:ser>
          <c:idx val="3"/>
          <c:order val="2"/>
          <c:tx>
            <c:strRef>
              <c:f>'G30'!$D$29</c:f>
              <c:strCache>
                <c:ptCount val="1"/>
                <c:pt idx="0">
                  <c:v>Recapitulativa operaciones intracomunitarias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4742729306487698E-2"/>
                  <c:y val="2.541552743863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ED-4351-9DB3-AAF5F2E402ED}"/>
                </c:ext>
              </c:extLst>
            </c:dLbl>
            <c:dLbl>
              <c:idx val="9"/>
              <c:layout>
                <c:manualLayout>
                  <c:x val="-9.3135885256589359E-3"/>
                  <c:y val="-5.08388408744280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ED-4351-9DB3-AAF5F2E402E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24-4AEE-B98D-389C0D3845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'G30'!$A$30:$A$40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'G30'!$D$30:$D$40</c:f>
              <c:numCache>
                <c:formatCode>#,##0</c:formatCode>
                <c:ptCount val="11"/>
                <c:pt idx="0">
                  <c:v>11313</c:v>
                </c:pt>
                <c:pt idx="1">
                  <c:v>16241</c:v>
                </c:pt>
                <c:pt idx="2">
                  <c:v>20904</c:v>
                </c:pt>
                <c:pt idx="3">
                  <c:v>21534</c:v>
                </c:pt>
                <c:pt idx="4">
                  <c:v>23760</c:v>
                </c:pt>
                <c:pt idx="5">
                  <c:v>23561</c:v>
                </c:pt>
                <c:pt idx="6">
                  <c:v>25186</c:v>
                </c:pt>
                <c:pt idx="7">
                  <c:v>25707</c:v>
                </c:pt>
                <c:pt idx="8">
                  <c:v>27402</c:v>
                </c:pt>
                <c:pt idx="9">
                  <c:v>28599</c:v>
                </c:pt>
                <c:pt idx="10">
                  <c:v>29240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ED-4351-9DB3-AAF5F2E402ED}"/>
            </c:ext>
          </c:extLst>
        </c:ser>
        <c:ser>
          <c:idx val="4"/>
          <c:order val="3"/>
          <c:tx>
            <c:strRef>
              <c:f>'G30'!$E$29</c:f>
              <c:strCache>
                <c:ptCount val="1"/>
                <c:pt idx="0">
                  <c:v>Informativas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0268456375838924E-2"/>
                  <c:y val="2.166847237269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ED-4351-9DB3-AAF5F2E402ED}"/>
                </c:ext>
              </c:extLst>
            </c:dLbl>
            <c:dLbl>
              <c:idx val="9"/>
              <c:layout>
                <c:manualLayout>
                  <c:x val="-5.5881531153953619E-3"/>
                  <c:y val="-4.40603287578376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ED-4351-9DB3-AAF5F2E402E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24-4AEE-B98D-389C0D3845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'G30'!$A$30:$A$40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'G30'!$E$30:$E$40</c:f>
              <c:numCache>
                <c:formatCode>#,##0</c:formatCode>
                <c:ptCount val="11"/>
                <c:pt idx="0">
                  <c:v>74083</c:v>
                </c:pt>
                <c:pt idx="1">
                  <c:v>93924</c:v>
                </c:pt>
                <c:pt idx="2">
                  <c:v>99132</c:v>
                </c:pt>
                <c:pt idx="3">
                  <c:v>99711</c:v>
                </c:pt>
                <c:pt idx="4">
                  <c:v>100895</c:v>
                </c:pt>
                <c:pt idx="5">
                  <c:v>101111</c:v>
                </c:pt>
                <c:pt idx="6">
                  <c:v>104491</c:v>
                </c:pt>
                <c:pt idx="7">
                  <c:v>109620</c:v>
                </c:pt>
                <c:pt idx="8">
                  <c:v>117016</c:v>
                </c:pt>
                <c:pt idx="9">
                  <c:v>121020</c:v>
                </c:pt>
                <c:pt idx="10">
                  <c:v>96791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BED-4351-9DB3-AAF5F2E402ED}"/>
            </c:ext>
          </c:extLst>
        </c:ser>
        <c:ser>
          <c:idx val="5"/>
          <c:order val="4"/>
          <c:tx>
            <c:strRef>
              <c:f>'G30'!$F$29</c:f>
              <c:strCache>
                <c:ptCount val="1"/>
                <c:pt idx="0">
                  <c:v>Sociedades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6979865771812082E-2"/>
                  <c:y val="-1.8057140667635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ED-4351-9DB3-AAF5F2E402ED}"/>
                </c:ext>
              </c:extLst>
            </c:dLbl>
            <c:dLbl>
              <c:idx val="9"/>
              <c:layout>
                <c:manualLayout>
                  <c:x val="-7.4508708205271489E-3"/>
                  <c:y val="-1.69462802914760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BED-4351-9DB3-AAF5F2E402E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24-4AEE-B98D-389C0D3845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'G30'!$A$30:$A$40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'G30'!$F$30:$F$40</c:f>
              <c:numCache>
                <c:formatCode>#,##0</c:formatCode>
                <c:ptCount val="11"/>
                <c:pt idx="0">
                  <c:v>17454</c:v>
                </c:pt>
                <c:pt idx="1">
                  <c:v>17852</c:v>
                </c:pt>
                <c:pt idx="2">
                  <c:v>18416</c:v>
                </c:pt>
                <c:pt idx="3">
                  <c:v>18042</c:v>
                </c:pt>
                <c:pt idx="4">
                  <c:v>19090</c:v>
                </c:pt>
                <c:pt idx="5">
                  <c:v>18005</c:v>
                </c:pt>
                <c:pt idx="6">
                  <c:v>18631</c:v>
                </c:pt>
                <c:pt idx="7">
                  <c:v>18652</c:v>
                </c:pt>
                <c:pt idx="8">
                  <c:v>18540</c:v>
                </c:pt>
                <c:pt idx="9">
                  <c:v>19260</c:v>
                </c:pt>
                <c:pt idx="10">
                  <c:v>19463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ED-4351-9DB3-AAF5F2E40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63424"/>
        <c:axId val="131481600"/>
      </c:lineChart>
      <c:catAx>
        <c:axId val="1314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481600"/>
        <c:crosses val="autoZero"/>
        <c:auto val="1"/>
        <c:lblAlgn val="ctr"/>
        <c:lblOffset val="100"/>
        <c:noMultiLvlLbl val="0"/>
      </c:catAx>
      <c:valAx>
        <c:axId val="131481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nº  declaraciones</a:t>
                </a:r>
              </a:p>
            </c:rich>
          </c:tx>
          <c:layout>
            <c:manualLayout>
              <c:xMode val="edge"/>
              <c:yMode val="edge"/>
              <c:x val="1.1648223645894001E-2"/>
              <c:y val="0.2461397841284074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1463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Año 2019</a:t>
            </a:r>
          </a:p>
        </c:rich>
      </c:tx>
      <c:layout>
        <c:manualLayout>
          <c:xMode val="edge"/>
          <c:yMode val="edge"/>
          <c:x val="1.8115051357234995E-2"/>
          <c:y val="3.1578947368421054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7"/>
            <c:bubble3D val="0"/>
            <c:spPr>
              <a:solidFill>
                <a:srgbClr val="FFCCFF"/>
              </a:solidFill>
            </c:spPr>
            <c:extLst>
              <c:ext xmlns:c16="http://schemas.microsoft.com/office/drawing/2014/chart" uri="{C3380CC4-5D6E-409C-BE32-E72D297353CC}">
                <c16:uniqueId val="{00000001-BABC-49D3-8106-4B93AE7691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ABC-49D3-8106-4B93AE7691F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'G31'!$A$26:$A$34</c:f>
              <c:strCache>
                <c:ptCount val="9"/>
                <c:pt idx="0">
                  <c:v>Emisión de certificados  </c:v>
                </c:pt>
                <c:pt idx="1">
                  <c:v>Obtención copias declaraciones IRPF</c:v>
                </c:pt>
                <c:pt idx="2">
                  <c:v>Solicitud cita previa Campaña Renta</c:v>
                </c:pt>
                <c:pt idx="3">
                  <c:v>Impresión copias otras declaraciones</c:v>
                </c:pt>
                <c:pt idx="4">
                  <c:v>Obtención de datos fiscales</c:v>
                </c:pt>
                <c:pt idx="5">
                  <c:v>Solicitud envío PIN a domicilio</c:v>
                </c:pt>
                <c:pt idx="6">
                  <c:v>Obtención de cédulas parcelarias</c:v>
                </c:pt>
                <c:pt idx="7">
                  <c:v>Obtención del PIN</c:v>
                </c:pt>
                <c:pt idx="8">
                  <c:v>Impresión de la tarjeta del NIF</c:v>
                </c:pt>
              </c:strCache>
            </c:strRef>
          </c:cat>
          <c:val>
            <c:numRef>
              <c:f>'G31'!$B$26:$B$34</c:f>
              <c:numCache>
                <c:formatCode>_-* #,##0\ _P_t_s_-;\-* #,##0\ _P_t_s_-;_-* "-"??\ _P_t_s_-;_-@_-</c:formatCode>
                <c:ptCount val="9"/>
                <c:pt idx="0">
                  <c:v>816</c:v>
                </c:pt>
                <c:pt idx="1">
                  <c:v>84</c:v>
                </c:pt>
                <c:pt idx="2">
                  <c:v>332</c:v>
                </c:pt>
                <c:pt idx="3">
                  <c:v>0</c:v>
                </c:pt>
                <c:pt idx="4">
                  <c:v>555</c:v>
                </c:pt>
                <c:pt idx="5">
                  <c:v>397</c:v>
                </c:pt>
                <c:pt idx="6">
                  <c:v>250</c:v>
                </c:pt>
                <c:pt idx="7">
                  <c:v>51</c:v>
                </c:pt>
                <c:pt idx="8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BC-49D3-8106-4B93AE769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1544356279571909"/>
          <c:y val="0.73041525072523827"/>
          <c:w val="0.72545965548963609"/>
          <c:h val="0.2485321176958143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Año 2019</a:t>
            </a:r>
          </a:p>
        </c:rich>
      </c:tx>
      <c:layout>
        <c:manualLayout>
          <c:xMode val="edge"/>
          <c:yMode val="edge"/>
          <c:x val="0.46066659757531347"/>
          <c:y val="1.637196775581199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22068193165625"/>
          <c:y val="9.5336562739633798E-2"/>
          <c:w val="0.86439837054392643"/>
          <c:h val="0.75855237810238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'G38'!$A$32</c:f>
              <c:strCache>
                <c:ptCount val="1"/>
                <c:pt idx="0">
                  <c:v>Denuncias Web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4F2-400C-87D8-318C4114E8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'G38'!$B$31:$D$31</c:f>
              <c:strCache>
                <c:ptCount val="3"/>
                <c:pt idx="0">
                  <c:v>Tramitadas</c:v>
                </c:pt>
                <c:pt idx="1">
                  <c:v>En estudio</c:v>
                </c:pt>
                <c:pt idx="2">
                  <c:v>Total presentadas</c:v>
                </c:pt>
              </c:strCache>
            </c:strRef>
          </c:cat>
          <c:val>
            <c:numRef>
              <c:f>'G38'!$B$32:$D$32</c:f>
              <c:numCache>
                <c:formatCode>General</c:formatCode>
                <c:ptCount val="3"/>
                <c:pt idx="0">
                  <c:v>48</c:v>
                </c:pt>
                <c:pt idx="1">
                  <c:v>142</c:v>
                </c:pt>
                <c:pt idx="2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2-400C-87D8-318C4114E813}"/>
            </c:ext>
          </c:extLst>
        </c:ser>
        <c:ser>
          <c:idx val="1"/>
          <c:order val="1"/>
          <c:tx>
            <c:strRef>
              <c:f>'G38'!$A$33</c:f>
              <c:strCache>
                <c:ptCount val="1"/>
                <c:pt idx="0">
                  <c:v>Denuncias otros canales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4F2-400C-87D8-318C4114E8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'G38'!$B$31:$D$31</c:f>
              <c:strCache>
                <c:ptCount val="3"/>
                <c:pt idx="0">
                  <c:v>Tramitadas</c:v>
                </c:pt>
                <c:pt idx="1">
                  <c:v>En estudio</c:v>
                </c:pt>
                <c:pt idx="2">
                  <c:v>Total presentadas</c:v>
                </c:pt>
              </c:strCache>
            </c:strRef>
          </c:cat>
          <c:val>
            <c:numRef>
              <c:f>'G38'!$B$33:$D$33</c:f>
              <c:numCache>
                <c:formatCode>General</c:formatCode>
                <c:ptCount val="3"/>
                <c:pt idx="0">
                  <c:v>27</c:v>
                </c:pt>
                <c:pt idx="1">
                  <c:v>53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F2-400C-87D8-318C4114E813}"/>
            </c:ext>
          </c:extLst>
        </c:ser>
        <c:ser>
          <c:idx val="2"/>
          <c:order val="2"/>
          <c:tx>
            <c:strRef>
              <c:f>'G38'!$A$34</c:f>
              <c:strCache>
                <c:ptCount val="1"/>
                <c:pt idx="0">
                  <c:v>Total denuncias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1.0626992561105207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F2-400C-87D8-318C4114E8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'G38'!$B$31:$D$31</c:f>
              <c:strCache>
                <c:ptCount val="3"/>
                <c:pt idx="0">
                  <c:v>Tramitadas</c:v>
                </c:pt>
                <c:pt idx="1">
                  <c:v>En estudio</c:v>
                </c:pt>
                <c:pt idx="2">
                  <c:v>Total presentadas</c:v>
                </c:pt>
              </c:strCache>
            </c:strRef>
          </c:cat>
          <c:val>
            <c:numRef>
              <c:f>'G38'!$B$34:$D$34</c:f>
              <c:numCache>
                <c:formatCode>General</c:formatCode>
                <c:ptCount val="3"/>
                <c:pt idx="0">
                  <c:v>75</c:v>
                </c:pt>
                <c:pt idx="1">
                  <c:v>195</c:v>
                </c:pt>
                <c:pt idx="2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F2-400C-87D8-318C4114E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28608"/>
        <c:axId val="119430144"/>
      </c:barChart>
      <c:catAx>
        <c:axId val="119428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430144"/>
        <c:crosses val="autoZero"/>
        <c:auto val="1"/>
        <c:lblAlgn val="ctr"/>
        <c:lblOffset val="100"/>
        <c:noMultiLvlLbl val="0"/>
      </c:catAx>
      <c:valAx>
        <c:axId val="119430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número</a:t>
                </a:r>
              </a:p>
            </c:rich>
          </c:tx>
          <c:layout>
            <c:manualLayout>
              <c:xMode val="edge"/>
              <c:yMode val="edge"/>
              <c:x val="1.675041876046901E-2"/>
              <c:y val="0.364918372982335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9428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Año 2019</a:t>
            </a:r>
          </a:p>
        </c:rich>
      </c:tx>
      <c:layout>
        <c:manualLayout>
          <c:xMode val="edge"/>
          <c:yMode val="edge"/>
          <c:x val="0.46066659757531347"/>
          <c:y val="1.637196775581199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22068193165625"/>
          <c:y val="9.5336562739633798E-2"/>
          <c:w val="0.86439837054392643"/>
          <c:h val="0.75855237810238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[3]G43!$A$32</c:f>
              <c:strCache>
                <c:ptCount val="1"/>
                <c:pt idx="0">
                  <c:v>Denuncias Web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09E-4966-BDFD-E875932842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[3]G43!$B$31:$D$31</c:f>
              <c:strCache>
                <c:ptCount val="3"/>
                <c:pt idx="0">
                  <c:v>Tramitadas</c:v>
                </c:pt>
                <c:pt idx="1">
                  <c:v>En estudio</c:v>
                </c:pt>
                <c:pt idx="2">
                  <c:v>Total presentadas</c:v>
                </c:pt>
              </c:strCache>
            </c:strRef>
          </c:cat>
          <c:val>
            <c:numRef>
              <c:f>[3]G43!$B$32:$D$32</c:f>
              <c:numCache>
                <c:formatCode>General</c:formatCode>
                <c:ptCount val="3"/>
                <c:pt idx="0">
                  <c:v>48</c:v>
                </c:pt>
                <c:pt idx="1">
                  <c:v>142</c:v>
                </c:pt>
                <c:pt idx="2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E-4966-BDFD-E87593284268}"/>
            </c:ext>
          </c:extLst>
        </c:ser>
        <c:ser>
          <c:idx val="1"/>
          <c:order val="1"/>
          <c:tx>
            <c:strRef>
              <c:f>[3]G43!$A$33</c:f>
              <c:strCache>
                <c:ptCount val="1"/>
                <c:pt idx="0">
                  <c:v>Denuncias otros canales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09E-4966-BDFD-E875932842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[3]G43!$B$31:$D$31</c:f>
              <c:strCache>
                <c:ptCount val="3"/>
                <c:pt idx="0">
                  <c:v>Tramitadas</c:v>
                </c:pt>
                <c:pt idx="1">
                  <c:v>En estudio</c:v>
                </c:pt>
                <c:pt idx="2">
                  <c:v>Total presentadas</c:v>
                </c:pt>
              </c:strCache>
            </c:strRef>
          </c:cat>
          <c:val>
            <c:numRef>
              <c:f>[3]G43!$B$33:$D$33</c:f>
              <c:numCache>
                <c:formatCode>General</c:formatCode>
                <c:ptCount val="3"/>
                <c:pt idx="0">
                  <c:v>27</c:v>
                </c:pt>
                <c:pt idx="1">
                  <c:v>53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9E-4966-BDFD-E87593284268}"/>
            </c:ext>
          </c:extLst>
        </c:ser>
        <c:ser>
          <c:idx val="2"/>
          <c:order val="2"/>
          <c:tx>
            <c:strRef>
              <c:f>[3]G43!$A$34</c:f>
              <c:strCache>
                <c:ptCount val="1"/>
                <c:pt idx="0">
                  <c:v>Total denuncias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1.0626992561105207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9E-4966-BDFD-E875932842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[3]G43!$B$31:$D$31</c:f>
              <c:strCache>
                <c:ptCount val="3"/>
                <c:pt idx="0">
                  <c:v>Tramitadas</c:v>
                </c:pt>
                <c:pt idx="1">
                  <c:v>En estudio</c:v>
                </c:pt>
                <c:pt idx="2">
                  <c:v>Total presentadas</c:v>
                </c:pt>
              </c:strCache>
            </c:strRef>
          </c:cat>
          <c:val>
            <c:numRef>
              <c:f>[3]G43!$B$34:$D$34</c:f>
              <c:numCache>
                <c:formatCode>General</c:formatCode>
                <c:ptCount val="3"/>
                <c:pt idx="0">
                  <c:v>75</c:v>
                </c:pt>
                <c:pt idx="1">
                  <c:v>195</c:v>
                </c:pt>
                <c:pt idx="2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E-4966-BDFD-E87593284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28608"/>
        <c:axId val="119430144"/>
      </c:barChart>
      <c:catAx>
        <c:axId val="119428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430144"/>
        <c:crosses val="autoZero"/>
        <c:auto val="1"/>
        <c:lblAlgn val="ctr"/>
        <c:lblOffset val="100"/>
        <c:noMultiLvlLbl val="0"/>
      </c:catAx>
      <c:valAx>
        <c:axId val="119430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número</a:t>
                </a:r>
              </a:p>
            </c:rich>
          </c:tx>
          <c:layout>
            <c:manualLayout>
              <c:xMode val="edge"/>
              <c:yMode val="edge"/>
              <c:x val="1.675041876046901E-2"/>
              <c:y val="0.364918372982335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9428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Año 2019</a:t>
            </a:r>
          </a:p>
        </c:rich>
      </c:tx>
      <c:layout>
        <c:manualLayout>
          <c:xMode val="edge"/>
          <c:yMode val="edge"/>
          <c:x val="2.1629960102767281E-2"/>
          <c:y val="2.7280477408354646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2"/>
              <c:layout>
                <c:manualLayout>
                  <c:x val="1.8121413470250754E-2"/>
                  <c:y val="1.02301790281329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31-46FA-B066-68225E4E7A9C}"/>
                </c:ext>
              </c:extLst>
            </c:dLbl>
            <c:dLbl>
              <c:idx val="3"/>
              <c:layout>
                <c:manualLayout>
                  <c:x val="-3.8256317326084768E-2"/>
                  <c:y val="2.04603580562659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31-46FA-B066-68225E4E7A9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'G39'!$A$27:$A$31</c:f>
              <c:strCache>
                <c:ptCount val="5"/>
                <c:pt idx="0">
                  <c:v>Archivadas</c:v>
                </c:pt>
                <c:pt idx="1">
                  <c:v>Análisis y valoración plan inspección</c:v>
                </c:pt>
                <c:pt idx="2">
                  <c:v>Envío a otras secciones</c:v>
                </c:pt>
                <c:pt idx="3">
                  <c:v>Envío a otras instituciones</c:v>
                </c:pt>
                <c:pt idx="4">
                  <c:v>En estudio</c:v>
                </c:pt>
              </c:strCache>
            </c:strRef>
          </c:cat>
          <c:val>
            <c:numRef>
              <c:f>'G39'!$B$27:$B$31</c:f>
              <c:numCache>
                <c:formatCode>General</c:formatCode>
                <c:ptCount val="5"/>
                <c:pt idx="0">
                  <c:v>60</c:v>
                </c:pt>
                <c:pt idx="1">
                  <c:v>3</c:v>
                </c:pt>
                <c:pt idx="2">
                  <c:v>8</c:v>
                </c:pt>
                <c:pt idx="3">
                  <c:v>4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31-46FA-B066-68225E4E7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Año 2019</a:t>
            </a:r>
          </a:p>
        </c:rich>
      </c:tx>
      <c:layout>
        <c:manualLayout>
          <c:xMode val="edge"/>
          <c:yMode val="edge"/>
          <c:x val="2.1629960102767281E-2"/>
          <c:y val="2.7280477408354646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2"/>
              <c:layout>
                <c:manualLayout>
                  <c:x val="1.8121413470250754E-2"/>
                  <c:y val="1.02301790281329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7-4658-A324-907294338B7F}"/>
                </c:ext>
              </c:extLst>
            </c:dLbl>
            <c:dLbl>
              <c:idx val="3"/>
              <c:layout>
                <c:manualLayout>
                  <c:x val="-3.8256317326084768E-2"/>
                  <c:y val="2.04603580562659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F7-4658-A324-907294338B7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[3]G44!$A$27:$A$31</c:f>
              <c:strCache>
                <c:ptCount val="5"/>
                <c:pt idx="0">
                  <c:v>Archivadas</c:v>
                </c:pt>
                <c:pt idx="1">
                  <c:v>Análisis y valoración plan inspección</c:v>
                </c:pt>
                <c:pt idx="2">
                  <c:v>Envío a otras secciones</c:v>
                </c:pt>
                <c:pt idx="3">
                  <c:v>Envío a otras instituciones</c:v>
                </c:pt>
                <c:pt idx="4">
                  <c:v>En estudio</c:v>
                </c:pt>
              </c:strCache>
            </c:strRef>
          </c:cat>
          <c:val>
            <c:numRef>
              <c:f>[3]G44!$B$27:$B$31</c:f>
              <c:numCache>
                <c:formatCode>General</c:formatCode>
                <c:ptCount val="5"/>
                <c:pt idx="0">
                  <c:v>60</c:v>
                </c:pt>
                <c:pt idx="1">
                  <c:v>3</c:v>
                </c:pt>
                <c:pt idx="2">
                  <c:v>8</c:v>
                </c:pt>
                <c:pt idx="3">
                  <c:v>4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7-4658-A324-90729433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'G43'!$B$25</c:f>
              <c:strCache>
                <c:ptCount val="1"/>
                <c:pt idx="0">
                  <c:v>Propuestas enviadas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8"/>
              <c:layout>
                <c:manualLayout>
                  <c:x val="-9.6844445867857454E-3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4-4462-9F5F-7BFCFED1CD7F}"/>
                </c:ext>
              </c:extLst>
            </c:dLbl>
            <c:dLbl>
              <c:idx val="9"/>
              <c:layout>
                <c:manualLayout>
                  <c:x val="-4.046966528951387E-3"/>
                  <c:y val="8.67295434224568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4-4462-9F5F-7BFCFED1CD7F}"/>
                </c:ext>
              </c:extLst>
            </c:dLbl>
            <c:dLbl>
              <c:idx val="10"/>
              <c:layout>
                <c:manualLayout>
                  <c:x val="-5.8105752469493769E-3"/>
                  <c:y val="-7.326007326007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F4-4462-9F5F-7BFCFED1CD7F}"/>
                </c:ext>
              </c:extLst>
            </c:dLbl>
            <c:dLbl>
              <c:idx val="11"/>
              <c:layout>
                <c:manualLayout>
                  <c:x val="-5.810575246949448E-3"/>
                  <c:y val="2.890888638920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F4-4462-9F5F-7BFCFED1CD7F}"/>
                </c:ext>
              </c:extLst>
            </c:dLbl>
            <c:dLbl>
              <c:idx val="12"/>
              <c:layout>
                <c:manualLayout>
                  <c:x val="-5.8105752469494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F4-4462-9F5F-7BFCFED1CD7F}"/>
                </c:ext>
              </c:extLst>
            </c:dLbl>
            <c:dLbl>
              <c:idx val="14"/>
              <c:layout>
                <c:manualLayout>
                  <c:x val="2.8345236624620065E-3"/>
                  <c:y val="3.663003663003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F4-4462-9F5F-7BFCFED1CD7F}"/>
                </c:ext>
              </c:extLst>
            </c:dLbl>
            <c:dLbl>
              <c:idx val="15"/>
              <c:layout>
                <c:manualLayout>
                  <c:x val="9.8619487855759608E-3"/>
                  <c:y val="-1.6788119418860697E-3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900"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F4-4462-9F5F-7BFCFED1CD7F}"/>
                </c:ext>
              </c:extLst>
            </c:dLbl>
            <c:dLbl>
              <c:idx val="16"/>
              <c:layout>
                <c:manualLayout>
                  <c:x val="1.2140736077298528E-2"/>
                  <c:y val="-1.996347802373546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F4-4462-9F5F-7BFCFED1CD7F}"/>
                </c:ext>
              </c:extLst>
            </c:dLbl>
            <c:dLbl>
              <c:idx val="17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098-415F-AE49-3C696A35A7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'G43'!$A$26:$A$43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'G43'!$B$26:$B$43</c:f>
              <c:numCache>
                <c:formatCode>#,##0_ ;\-#,##0\ </c:formatCode>
                <c:ptCount val="18"/>
                <c:pt idx="0">
                  <c:v>3055</c:v>
                </c:pt>
                <c:pt idx="1">
                  <c:v>49712</c:v>
                </c:pt>
                <c:pt idx="2">
                  <c:v>70724</c:v>
                </c:pt>
                <c:pt idx="3">
                  <c:v>93169</c:v>
                </c:pt>
                <c:pt idx="4">
                  <c:v>137147</c:v>
                </c:pt>
                <c:pt idx="5">
                  <c:v>156423</c:v>
                </c:pt>
                <c:pt idx="6">
                  <c:v>165411</c:v>
                </c:pt>
                <c:pt idx="7">
                  <c:v>169670</c:v>
                </c:pt>
                <c:pt idx="8">
                  <c:v>183206</c:v>
                </c:pt>
                <c:pt idx="9">
                  <c:v>189134</c:v>
                </c:pt>
                <c:pt idx="10">
                  <c:v>195165</c:v>
                </c:pt>
                <c:pt idx="11">
                  <c:v>189526</c:v>
                </c:pt>
                <c:pt idx="12">
                  <c:v>181374</c:v>
                </c:pt>
                <c:pt idx="13">
                  <c:v>178257</c:v>
                </c:pt>
                <c:pt idx="14">
                  <c:v>179060</c:v>
                </c:pt>
                <c:pt idx="15">
                  <c:v>179414</c:v>
                </c:pt>
                <c:pt idx="16">
                  <c:v>181504</c:v>
                </c:pt>
                <c:pt idx="17">
                  <c:v>198782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F4-4462-9F5F-7BFCFED1C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119402880"/>
        <c:axId val="119404416"/>
      </c:barChart>
      <c:catAx>
        <c:axId val="1194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20000"/>
          <a:lstStyle/>
          <a:p>
            <a:pPr>
              <a:defRPr/>
            </a:pPr>
            <a:endParaRPr lang="es-ES"/>
          </a:p>
        </c:txPr>
        <c:crossAx val="119404416"/>
        <c:crosses val="autoZero"/>
        <c:auto val="1"/>
        <c:lblAlgn val="ctr"/>
        <c:lblOffset val="100"/>
        <c:noMultiLvlLbl val="0"/>
      </c:catAx>
      <c:valAx>
        <c:axId val="11940441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19402880"/>
        <c:crosses val="autoZero"/>
        <c:crossBetween val="between"/>
        <c:majorUnit val="50000"/>
      </c:valAx>
    </c:plotArea>
    <c:legend>
      <c:legendPos val="b"/>
      <c:layout>
        <c:manualLayout>
          <c:xMode val="edge"/>
          <c:yMode val="edge"/>
          <c:x val="0.38921898651557446"/>
          <c:y val="0.89544427068038868"/>
          <c:w val="0.24625338499354243"/>
          <c:h val="8.720967554684458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'G44'!$B$23</c:f>
              <c:strCache>
                <c:ptCount val="1"/>
                <c:pt idx="0">
                  <c:v>Propuestas aceptadas</c:v>
                </c:pt>
              </c:strCache>
            </c:strRef>
          </c:tx>
          <c:invertIfNegative val="0"/>
          <c:dLbls>
            <c:dLbl>
              <c:idx val="5"/>
              <c:numFmt formatCode="0.0%" sourceLinked="0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3D-4C11-9E12-0B3BB1DF1023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83D-4C11-9E12-0B3BB1DF1023}"/>
                </c:ext>
              </c:extLst>
            </c:dLbl>
            <c:dLbl>
              <c:idx val="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E29-4758-94F1-C5FE2F55C7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'G44'!$A$24:$A$31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'G44'!$B$24:$B$31</c:f>
              <c:numCache>
                <c:formatCode>0.00%</c:formatCode>
                <c:ptCount val="8"/>
                <c:pt idx="0">
                  <c:v>0.9012</c:v>
                </c:pt>
                <c:pt idx="1">
                  <c:v>0.89119999999999999</c:v>
                </c:pt>
                <c:pt idx="2">
                  <c:v>0.90310000000000001</c:v>
                </c:pt>
                <c:pt idx="3">
                  <c:v>0.92159999999999997</c:v>
                </c:pt>
                <c:pt idx="4">
                  <c:v>0.92279999999999995</c:v>
                </c:pt>
                <c:pt idx="5">
                  <c:v>0.93089999999999995</c:v>
                </c:pt>
                <c:pt idx="6">
                  <c:v>0.92</c:v>
                </c:pt>
                <c:pt idx="7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3D-4C11-9E12-0B3BB1DF1023}"/>
            </c:ext>
          </c:extLst>
        </c:ser>
        <c:ser>
          <c:idx val="1"/>
          <c:order val="1"/>
          <c:tx>
            <c:strRef>
              <c:f>'G44'!$C$23</c:f>
              <c:strCache>
                <c:ptCount val="1"/>
                <c:pt idx="0">
                  <c:v>Propuestas anuladas</c:v>
                </c:pt>
              </c:strCache>
            </c:strRef>
          </c:tx>
          <c:invertIfNegative val="0"/>
          <c:dLbls>
            <c:dLbl>
              <c:idx val="5"/>
              <c:numFmt formatCode="0.0%" sourceLinked="0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83D-4C11-9E12-0B3BB1DF1023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83D-4C11-9E12-0B3BB1DF1023}"/>
                </c:ext>
              </c:extLst>
            </c:dLbl>
            <c:dLbl>
              <c:idx val="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E29-4758-94F1-C5FE2F55C7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'G44'!$A$24:$A$31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'G44'!$C$24:$C$31</c:f>
              <c:numCache>
                <c:formatCode>0.00%</c:formatCode>
                <c:ptCount val="8"/>
                <c:pt idx="0">
                  <c:v>9.8799999999999999E-2</c:v>
                </c:pt>
                <c:pt idx="1">
                  <c:v>0.10879999999999999</c:v>
                </c:pt>
                <c:pt idx="2">
                  <c:v>9.7299999999999998E-2</c:v>
                </c:pt>
                <c:pt idx="3">
                  <c:v>7.6200000000000004E-2</c:v>
                </c:pt>
                <c:pt idx="4">
                  <c:v>7.7100000000000002E-2</c:v>
                </c:pt>
                <c:pt idx="5">
                  <c:v>6.9099999999999995E-2</c:v>
                </c:pt>
                <c:pt idx="6">
                  <c:v>0.08</c:v>
                </c:pt>
                <c:pt idx="7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3D-4C11-9E12-0B3BB1DF10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130135552"/>
        <c:axId val="130137088"/>
        <c:axId val="0"/>
      </c:bar3DChart>
      <c:catAx>
        <c:axId val="13013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0137088"/>
        <c:crosses val="autoZero"/>
        <c:auto val="1"/>
        <c:lblAlgn val="ctr"/>
        <c:lblOffset val="100"/>
        <c:noMultiLvlLbl val="0"/>
      </c:catAx>
      <c:valAx>
        <c:axId val="130137088"/>
        <c:scaling>
          <c:orientation val="minMax"/>
          <c:max val="1"/>
          <c:min val="0"/>
        </c:scaling>
        <c:delete val="1"/>
        <c:axPos val="l"/>
        <c:numFmt formatCode="0.00%" sourceLinked="1"/>
        <c:majorTickMark val="none"/>
        <c:minorTickMark val="none"/>
        <c:tickLblPos val="nextTo"/>
        <c:crossAx val="130135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'G45'!$B$29</c:f>
              <c:strCache>
                <c:ptCount val="1"/>
                <c:pt idx="0">
                  <c:v>Entidades colaboradoras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9"/>
              <c:layout>
                <c:manualLayout>
                  <c:x val="0"/>
                  <c:y val="-7.088428141059720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8-4150-BCBB-DF7C43A53FE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E4-4C0F-A735-92E02E2816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'G45'!$A$30:$A$40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'G45'!$B$30:$B$40</c:f>
              <c:numCache>
                <c:formatCode>#,##0_ ;\-#,##0\ </c:formatCode>
                <c:ptCount val="11"/>
                <c:pt idx="0">
                  <c:v>130077</c:v>
                </c:pt>
                <c:pt idx="1">
                  <c:v>126722</c:v>
                </c:pt>
                <c:pt idx="2">
                  <c:v>118944</c:v>
                </c:pt>
                <c:pt idx="3">
                  <c:v>114561</c:v>
                </c:pt>
                <c:pt idx="4">
                  <c:v>109332</c:v>
                </c:pt>
                <c:pt idx="5">
                  <c:v>106945</c:v>
                </c:pt>
                <c:pt idx="6">
                  <c:v>96432</c:v>
                </c:pt>
                <c:pt idx="7">
                  <c:v>96513</c:v>
                </c:pt>
                <c:pt idx="8">
                  <c:v>100458</c:v>
                </c:pt>
                <c:pt idx="9">
                  <c:v>101358</c:v>
                </c:pt>
                <c:pt idx="10">
                  <c:v>60007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8-4150-BCBB-DF7C43A53FE3}"/>
            </c:ext>
          </c:extLst>
        </c:ser>
        <c:ser>
          <c:idx val="2"/>
          <c:order val="1"/>
          <c:tx>
            <c:strRef>
              <c:f>'G45'!$C$29</c:f>
              <c:strCache>
                <c:ptCount val="1"/>
                <c:pt idx="0">
                  <c:v>Manuales 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18-4150-BCBB-DF7C43A53F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18-4150-BCBB-DF7C43A53F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18-4150-BCBB-DF7C43A53F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18-4150-BCBB-DF7C43A53F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18-4150-BCBB-DF7C43A53FE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18-4150-BCBB-DF7C43A53FE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18-4150-BCBB-DF7C43A53FE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18-4150-BCBB-DF7C43A53FE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18-4150-BCBB-DF7C43A53FE3}"/>
                </c:ext>
              </c:extLst>
            </c:dLbl>
            <c:dLbl>
              <c:idx val="9"/>
              <c:layout>
                <c:manualLayout>
                  <c:x val="5.4482587021989042E-3"/>
                  <c:y val="3.1898054345672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18-4150-BCBB-DF7C43A53FE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DE4-4C0F-A735-92E02E2816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'G45'!$A$30:$A$40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'G45'!$C$30:$C$40</c:f>
              <c:numCache>
                <c:formatCode>#,##0_ ;\-#,##0\ </c:formatCode>
                <c:ptCount val="11"/>
                <c:pt idx="0">
                  <c:v>5880</c:v>
                </c:pt>
                <c:pt idx="1">
                  <c:v>5687</c:v>
                </c:pt>
                <c:pt idx="2">
                  <c:v>5162</c:v>
                </c:pt>
                <c:pt idx="3">
                  <c:v>3580</c:v>
                </c:pt>
                <c:pt idx="4">
                  <c:v>3012</c:v>
                </c:pt>
                <c:pt idx="5">
                  <c:v>2347</c:v>
                </c:pt>
                <c:pt idx="6">
                  <c:v>1819</c:v>
                </c:pt>
                <c:pt idx="7">
                  <c:v>2276</c:v>
                </c:pt>
                <c:pt idx="8">
                  <c:v>1082</c:v>
                </c:pt>
                <c:pt idx="9">
                  <c:v>657</c:v>
                </c:pt>
                <c:pt idx="10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D18-4150-BCBB-DF7C43A53FE3}"/>
            </c:ext>
          </c:extLst>
        </c:ser>
        <c:ser>
          <c:idx val="3"/>
          <c:order val="2"/>
          <c:tx>
            <c:strRef>
              <c:f>'G45'!$D$29</c:f>
              <c:strCache>
                <c:ptCount val="1"/>
                <c:pt idx="0">
                  <c:v>Internet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9"/>
              <c:layout>
                <c:manualLayout>
                  <c:x val="0"/>
                  <c:y val="-1.0632642211589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18-4150-BCBB-DF7C43A53FE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4-4C0F-A735-92E02E2816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'G45'!$A$30:$A$40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'G45'!$D$30:$D$40</c:f>
              <c:numCache>
                <c:formatCode>#,##0_ ;\-#,##0\ </c:formatCode>
                <c:ptCount val="11"/>
                <c:pt idx="0">
                  <c:v>40173</c:v>
                </c:pt>
                <c:pt idx="1">
                  <c:v>42319</c:v>
                </c:pt>
                <c:pt idx="2">
                  <c:v>46264</c:v>
                </c:pt>
                <c:pt idx="3">
                  <c:v>47321</c:v>
                </c:pt>
                <c:pt idx="4">
                  <c:v>51592</c:v>
                </c:pt>
                <c:pt idx="5">
                  <c:v>53742</c:v>
                </c:pt>
                <c:pt idx="6">
                  <c:v>53598</c:v>
                </c:pt>
                <c:pt idx="7">
                  <c:v>57092</c:v>
                </c:pt>
                <c:pt idx="8">
                  <c:v>59112</c:v>
                </c:pt>
                <c:pt idx="9">
                  <c:v>62077</c:v>
                </c:pt>
                <c:pt idx="10">
                  <c:v>75033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D18-4150-BCBB-DF7C43A53FE3}"/>
            </c:ext>
          </c:extLst>
        </c:ser>
        <c:ser>
          <c:idx val="4"/>
          <c:order val="3"/>
          <c:tx>
            <c:strRef>
              <c:f>'G45'!$E$29</c:f>
              <c:strCache>
                <c:ptCount val="1"/>
                <c:pt idx="0">
                  <c:v>Propuestas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9"/>
              <c:layout>
                <c:manualLayout>
                  <c:x val="1.859653284484488E-3"/>
                  <c:y val="-2.4809498493709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D18-4150-BCBB-DF7C43A53FE3}"/>
                </c:ext>
              </c:extLst>
            </c:dLbl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4-4C0F-A735-92E02E2816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'G45'!$A$30:$A$40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'G45'!$E$30:$E$40</c:f>
              <c:numCache>
                <c:formatCode>#,##0_ ;\-#,##0\ </c:formatCode>
                <c:ptCount val="11"/>
                <c:pt idx="0">
                  <c:v>169670</c:v>
                </c:pt>
                <c:pt idx="1">
                  <c:v>183242</c:v>
                </c:pt>
                <c:pt idx="2">
                  <c:v>188235</c:v>
                </c:pt>
                <c:pt idx="3">
                  <c:v>195282</c:v>
                </c:pt>
                <c:pt idx="4">
                  <c:v>189526</c:v>
                </c:pt>
                <c:pt idx="5">
                  <c:v>181366</c:v>
                </c:pt>
                <c:pt idx="6">
                  <c:v>178257</c:v>
                </c:pt>
                <c:pt idx="7">
                  <c:v>179060</c:v>
                </c:pt>
                <c:pt idx="8">
                  <c:v>179414</c:v>
                </c:pt>
                <c:pt idx="9">
                  <c:v>181504</c:v>
                </c:pt>
                <c:pt idx="10">
                  <c:v>183049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D18-4150-BCBB-DF7C43A53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100"/>
        <c:axId val="134321280"/>
        <c:axId val="134322816"/>
      </c:barChart>
      <c:catAx>
        <c:axId val="1343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322816"/>
        <c:crosses val="autoZero"/>
        <c:auto val="1"/>
        <c:lblAlgn val="ctr"/>
        <c:lblOffset val="100"/>
        <c:noMultiLvlLbl val="0"/>
      </c:catAx>
      <c:valAx>
        <c:axId val="134322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número</a:t>
                </a:r>
              </a:p>
            </c:rich>
          </c:tx>
          <c:layout>
            <c:manualLayout>
              <c:xMode val="edge"/>
              <c:yMode val="edge"/>
              <c:x val="1.1990407673860911E-2"/>
              <c:y val="0.35637083500155703"/>
            </c:manualLayout>
          </c:layout>
          <c:overlay val="0"/>
        </c:title>
        <c:numFmt formatCode="#,##0_ ;\-#,##0\ " sourceLinked="1"/>
        <c:majorTickMark val="out"/>
        <c:minorTickMark val="none"/>
        <c:tickLblPos val="nextTo"/>
        <c:crossAx val="134321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'G5'!$A$26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B79-45FF-8DB7-C59F771E767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'G5'!$B$25:$C$25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'G5'!$B$26:$C$26</c:f>
              <c:numCache>
                <c:formatCode>#,##0.00</c:formatCode>
                <c:ptCount val="2"/>
                <c:pt idx="0">
                  <c:v>47.4</c:v>
                </c:pt>
                <c:pt idx="1">
                  <c:v>47.61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79-45FF-8DB7-C59F771E7678}"/>
            </c:ext>
          </c:extLst>
        </c:ser>
        <c:ser>
          <c:idx val="1"/>
          <c:order val="1"/>
          <c:tx>
            <c:strRef>
              <c:f>'G5'!$A$27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'G5'!$B$25:$C$25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'G5'!$B$27:$C$27</c:f>
              <c:numCache>
                <c:formatCode>#,##0.00</c:formatCode>
                <c:ptCount val="2"/>
                <c:pt idx="0">
                  <c:v>47.61</c:v>
                </c:pt>
                <c:pt idx="1">
                  <c:v>47.13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79-45FF-8DB7-C59F771E7678}"/>
            </c:ext>
          </c:extLst>
        </c:ser>
        <c:ser>
          <c:idx val="2"/>
          <c:order val="2"/>
          <c:tx>
            <c:strRef>
              <c:f>'G5'!$A$28</c:f>
              <c:strCache>
                <c:ptCount val="1"/>
                <c:pt idx="0">
                  <c:v>Total Personal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'G5'!$B$25:$C$25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'G5'!$B$28:$C$28</c:f>
              <c:numCache>
                <c:formatCode>#,##0.00</c:formatCode>
                <c:ptCount val="2"/>
                <c:pt idx="0">
                  <c:v>47.47</c:v>
                </c:pt>
                <c:pt idx="1">
                  <c:v>47.46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79-45FF-8DB7-C59F771E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8"/>
        <c:overlap val="-10"/>
        <c:axId val="119757056"/>
        <c:axId val="119762944"/>
      </c:barChart>
      <c:catAx>
        <c:axId val="1197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53560075823855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19757056"/>
        <c:crosses val="autoZero"/>
        <c:crossBetween val="between"/>
        <c:majorUnit val="1"/>
        <c:minorUnit val="0.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'G48'!$B$30</c:f>
              <c:strCache>
                <c:ptCount val="1"/>
                <c:pt idx="0">
                  <c:v>Nº accesos a aplicaciones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FBC-4572-8160-06EA89652B46}"/>
                </c:ext>
              </c:extLst>
            </c:dLbl>
            <c:dLbl>
              <c:idx val="9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FBC-4572-8160-06EA89652B46}"/>
                </c:ext>
              </c:extLst>
            </c:dLbl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16-4BD9-B547-0A4ADF7068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'G48'!$A$31:$A$41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'G48'!$B$31:$B$41</c:f>
              <c:numCache>
                <c:formatCode>#,##0_ ;\-#,##0\ </c:formatCode>
                <c:ptCount val="11"/>
                <c:pt idx="0">
                  <c:v>272948</c:v>
                </c:pt>
                <c:pt idx="1">
                  <c:v>308104</c:v>
                </c:pt>
                <c:pt idx="2">
                  <c:v>351953</c:v>
                </c:pt>
                <c:pt idx="3">
                  <c:v>382167</c:v>
                </c:pt>
                <c:pt idx="4">
                  <c:v>487117</c:v>
                </c:pt>
                <c:pt idx="5">
                  <c:v>418908</c:v>
                </c:pt>
                <c:pt idx="6">
                  <c:v>500668</c:v>
                </c:pt>
                <c:pt idx="7">
                  <c:v>518976</c:v>
                </c:pt>
                <c:pt idx="8">
                  <c:v>503424</c:v>
                </c:pt>
                <c:pt idx="9">
                  <c:v>536567</c:v>
                </c:pt>
                <c:pt idx="10">
                  <c:v>571381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BC-4572-8160-06EA89652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0044288"/>
        <c:axId val="130045824"/>
      </c:barChart>
      <c:catAx>
        <c:axId val="13004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045824"/>
        <c:crosses val="autoZero"/>
        <c:auto val="1"/>
        <c:lblAlgn val="ctr"/>
        <c:lblOffset val="100"/>
        <c:noMultiLvlLbl val="0"/>
      </c:catAx>
      <c:valAx>
        <c:axId val="1300458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30044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3861078374768"/>
          <c:y val="4.0742438050701366E-2"/>
          <c:w val="0.87548038060285849"/>
          <c:h val="0.778950559030332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'G50'!$B$27</c:f>
              <c:strCache>
                <c:ptCount val="1"/>
                <c:pt idx="0">
                  <c:v>Nº Declaraciones "A devolver"</c:v>
                </c:pt>
              </c:strCache>
            </c:strRef>
          </c:tx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46-494F-8A0D-974EFB3DDB05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A8-47EF-9ADF-6E2F09DE927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'G50'!$A$28:$A$38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'G50'!$B$28:$B$38</c:f>
              <c:numCache>
                <c:formatCode>#,##0_ ;\-#,##0\ </c:formatCode>
                <c:ptCount val="11"/>
                <c:pt idx="0">
                  <c:v>259702</c:v>
                </c:pt>
                <c:pt idx="1">
                  <c:v>236808</c:v>
                </c:pt>
                <c:pt idx="2">
                  <c:v>237625</c:v>
                </c:pt>
                <c:pt idx="3">
                  <c:v>230745</c:v>
                </c:pt>
                <c:pt idx="4">
                  <c:v>211586</c:v>
                </c:pt>
                <c:pt idx="5">
                  <c:v>222131</c:v>
                </c:pt>
                <c:pt idx="6">
                  <c:v>198331</c:v>
                </c:pt>
                <c:pt idx="7">
                  <c:v>216509</c:v>
                </c:pt>
                <c:pt idx="8">
                  <c:v>210528</c:v>
                </c:pt>
                <c:pt idx="9">
                  <c:v>224619.36600000001</c:v>
                </c:pt>
                <c:pt idx="10">
                  <c:v>201466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46-494F-8A0D-974EFB3DDB05}"/>
            </c:ext>
          </c:extLst>
        </c:ser>
        <c:ser>
          <c:idx val="2"/>
          <c:order val="1"/>
          <c:tx>
            <c:strRef>
              <c:f>'G50'!$C$27</c:f>
              <c:strCache>
                <c:ptCount val="1"/>
                <c:pt idx="0">
                  <c:v>Nº Declaraciones "A pagar"</c:v>
                </c:pt>
              </c:strCache>
            </c:strRef>
          </c:tx>
          <c:invertIfNegative val="0"/>
          <c:dLbls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A46-494F-8A0D-974EFB3DDB05}"/>
                </c:ext>
              </c:extLst>
            </c:dLbl>
            <c:dLbl>
              <c:idx val="9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46-494F-8A0D-974EFB3DDB05}"/>
                </c:ext>
              </c:extLst>
            </c:dLbl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A8-47EF-9ADF-6E2F09DE92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'G50'!$A$28:$A$38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'G50'!$C$28:$C$38</c:f>
              <c:numCache>
                <c:formatCode>#,##0_ ;\-#,##0\ </c:formatCode>
                <c:ptCount val="11"/>
                <c:pt idx="0">
                  <c:v>72208</c:v>
                </c:pt>
                <c:pt idx="1">
                  <c:v>82185</c:v>
                </c:pt>
                <c:pt idx="2">
                  <c:v>83528</c:v>
                </c:pt>
                <c:pt idx="3">
                  <c:v>99745</c:v>
                </c:pt>
                <c:pt idx="4">
                  <c:v>91870</c:v>
                </c:pt>
                <c:pt idx="5">
                  <c:v>89308</c:v>
                </c:pt>
                <c:pt idx="6">
                  <c:v>94958</c:v>
                </c:pt>
                <c:pt idx="7">
                  <c:v>100568</c:v>
                </c:pt>
                <c:pt idx="8">
                  <c:v>111261</c:v>
                </c:pt>
                <c:pt idx="9">
                  <c:v>106015.04000000001</c:v>
                </c:pt>
                <c:pt idx="10">
                  <c:v>120422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46-494F-8A0D-974EFB3DD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139043968"/>
        <c:axId val="139045504"/>
      </c:barChart>
      <c:catAx>
        <c:axId val="1390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045504"/>
        <c:crosses val="autoZero"/>
        <c:auto val="1"/>
        <c:lblAlgn val="ctr"/>
        <c:lblOffset val="100"/>
        <c:noMultiLvlLbl val="0"/>
      </c:catAx>
      <c:valAx>
        <c:axId val="139045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390439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0551943686297"/>
          <c:y val="3.6298753554524332E-2"/>
          <c:w val="0.82850825698902986"/>
          <c:h val="0.80305991577778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'G51'!$B$31</c:f>
              <c:strCache>
                <c:ptCount val="1"/>
                <c:pt idx="0">
                  <c:v>Importe a pagar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82-4D1A-A751-D8C0216865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'G51'!$A$32:$A$42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'G51'!$B$32:$B$42</c:f>
              <c:numCache>
                <c:formatCode>#,##0_ ;\-#,##0\ </c:formatCode>
                <c:ptCount val="11"/>
                <c:pt idx="0">
                  <c:v>111037.303</c:v>
                </c:pt>
                <c:pt idx="1">
                  <c:v>96576.254000000001</c:v>
                </c:pt>
                <c:pt idx="2">
                  <c:v>90014.588000000003</c:v>
                </c:pt>
                <c:pt idx="3">
                  <c:v>126538.98699999999</c:v>
                </c:pt>
                <c:pt idx="4">
                  <c:v>89274.188999999998</c:v>
                </c:pt>
                <c:pt idx="5">
                  <c:v>90756.111000000004</c:v>
                </c:pt>
                <c:pt idx="6">
                  <c:v>109397.39200000001</c:v>
                </c:pt>
                <c:pt idx="7">
                  <c:v>124091.908</c:v>
                </c:pt>
                <c:pt idx="8">
                  <c:v>155476</c:v>
                </c:pt>
                <c:pt idx="9">
                  <c:v>177646</c:v>
                </c:pt>
                <c:pt idx="10">
                  <c:v>207449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C-4B90-A18C-252B099279A8}"/>
            </c:ext>
          </c:extLst>
        </c:ser>
        <c:ser>
          <c:idx val="2"/>
          <c:order val="1"/>
          <c:tx>
            <c:strRef>
              <c:f>'G51'!$C$31</c:f>
              <c:strCache>
                <c:ptCount val="1"/>
                <c:pt idx="0">
                  <c:v>Importe a devolver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82-4D1A-A751-D8C021686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'G51'!$A$32:$A$42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'G51'!$C$32:$C$42</c:f>
              <c:numCache>
                <c:formatCode>#,##0_ ;\-#,##0\ </c:formatCode>
                <c:ptCount val="11"/>
                <c:pt idx="0">
                  <c:v>-285706.97100000002</c:v>
                </c:pt>
                <c:pt idx="1">
                  <c:v>-242527.91</c:v>
                </c:pt>
                <c:pt idx="2">
                  <c:v>-224438.011</c:v>
                </c:pt>
                <c:pt idx="3">
                  <c:v>-219516.481</c:v>
                </c:pt>
                <c:pt idx="4">
                  <c:v>-217318.717</c:v>
                </c:pt>
                <c:pt idx="5">
                  <c:v>-189377.902</c:v>
                </c:pt>
                <c:pt idx="6">
                  <c:v>-185305.11</c:v>
                </c:pt>
                <c:pt idx="7">
                  <c:v>-193818.82199999999</c:v>
                </c:pt>
                <c:pt idx="8">
                  <c:v>-177028</c:v>
                </c:pt>
                <c:pt idx="9">
                  <c:v>-178609</c:v>
                </c:pt>
                <c:pt idx="10">
                  <c:v>-167723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DC-4B90-A18C-252B099279A8}"/>
            </c:ext>
          </c:extLst>
        </c:ser>
        <c:ser>
          <c:idx val="3"/>
          <c:order val="2"/>
          <c:tx>
            <c:strRef>
              <c:f>'G51'!$D$31</c:f>
              <c:strCache>
                <c:ptCount val="1"/>
                <c:pt idx="0">
                  <c:v>Saldo Campaña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2-4D1A-A751-D8C021686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'G51'!$A$32:$A$42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'G51'!$D$32:$D$42</c:f>
              <c:numCache>
                <c:formatCode>#,##0_ ;\-#,##0\ </c:formatCode>
                <c:ptCount val="11"/>
                <c:pt idx="0">
                  <c:v>-174669.66800000001</c:v>
                </c:pt>
                <c:pt idx="1">
                  <c:v>-145951.65600000002</c:v>
                </c:pt>
                <c:pt idx="2">
                  <c:v>-134423.42300000001</c:v>
                </c:pt>
                <c:pt idx="3">
                  <c:v>-92977.494000000006</c:v>
                </c:pt>
                <c:pt idx="4">
                  <c:v>-128044.52800000001</c:v>
                </c:pt>
                <c:pt idx="5">
                  <c:v>-98621.790999999997</c:v>
                </c:pt>
                <c:pt idx="6">
                  <c:v>-75907.717999999979</c:v>
                </c:pt>
                <c:pt idx="7">
                  <c:v>-69726.91399999999</c:v>
                </c:pt>
                <c:pt idx="8">
                  <c:v>-21552</c:v>
                </c:pt>
                <c:pt idx="9">
                  <c:v>-963</c:v>
                </c:pt>
                <c:pt idx="10">
                  <c:v>39726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DC-4B90-A18C-252B09927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axId val="145835904"/>
        <c:axId val="145837440"/>
      </c:barChart>
      <c:catAx>
        <c:axId val="1458359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low"/>
        <c:crossAx val="145837440"/>
        <c:crosses val="autoZero"/>
        <c:auto val="1"/>
        <c:lblAlgn val="ctr"/>
        <c:lblOffset val="100"/>
        <c:noMultiLvlLbl val="0"/>
      </c:catAx>
      <c:valAx>
        <c:axId val="145837440"/>
        <c:scaling>
          <c:orientation val="minMax"/>
          <c:min val="-3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miles </a:t>
                </a:r>
                <a:r>
                  <a:rPr lang="es-ES" b="0" baseline="0"/>
                  <a:t> euros</a:t>
                </a:r>
                <a:endParaRPr lang="es-ES" b="0"/>
              </a:p>
            </c:rich>
          </c:tx>
          <c:layout>
            <c:manualLayout>
              <c:xMode val="edge"/>
              <c:yMode val="edge"/>
              <c:x val="1.4456836018174308E-2"/>
              <c:y val="0.33469606752230407"/>
            </c:manualLayout>
          </c:layout>
          <c:overlay val="0"/>
        </c:title>
        <c:numFmt formatCode="#,##0_ ;\-#,##0\ " sourceLinked="1"/>
        <c:majorTickMark val="out"/>
        <c:minorTickMark val="none"/>
        <c:tickLblPos val="nextTo"/>
        <c:crossAx val="145835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73874388718899"/>
          <c:y val="8.5645784554424842E-2"/>
          <c:w val="0.63548200416754153"/>
          <c:h val="0.767658374822152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'G55'!$B$26</c:f>
              <c:strCache>
                <c:ptCount val="1"/>
                <c:pt idx="0">
                  <c:v>Nº parcelas</c:v>
                </c:pt>
              </c:strCache>
            </c:strRef>
          </c:tx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DC-4182-ABDE-F24D79B30B20}"/>
                </c:ext>
              </c:extLst>
            </c:dLbl>
            <c:dLbl>
              <c:idx val="10"/>
              <c:layout>
                <c:manualLayout>
                  <c:x val="-1.8549431532952773E-3"/>
                  <c:y val="-3.9510680208308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B8-4FB2-BDE5-02C70B2880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'G55'!$A$27:$A$37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'G55'!$B$27:$B$37</c:f>
              <c:numCache>
                <c:formatCode>#,##0_ ;\-#,##0\ </c:formatCode>
                <c:ptCount val="11"/>
                <c:pt idx="0">
                  <c:v>688282</c:v>
                </c:pt>
                <c:pt idx="1">
                  <c:v>674358</c:v>
                </c:pt>
                <c:pt idx="2">
                  <c:v>664963</c:v>
                </c:pt>
                <c:pt idx="3">
                  <c:v>659476</c:v>
                </c:pt>
                <c:pt idx="4">
                  <c:v>655509</c:v>
                </c:pt>
                <c:pt idx="5">
                  <c:v>648587</c:v>
                </c:pt>
                <c:pt idx="6">
                  <c:v>649060</c:v>
                </c:pt>
                <c:pt idx="7">
                  <c:v>649298</c:v>
                </c:pt>
                <c:pt idx="8">
                  <c:v>643134</c:v>
                </c:pt>
                <c:pt idx="9">
                  <c:v>640437</c:v>
                </c:pt>
                <c:pt idx="10">
                  <c:v>640828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DC-4182-ABDE-F24D79B30B20}"/>
            </c:ext>
          </c:extLst>
        </c:ser>
        <c:ser>
          <c:idx val="2"/>
          <c:order val="1"/>
          <c:tx>
            <c:strRef>
              <c:f>'G55'!$C$26</c:f>
              <c:strCache>
                <c:ptCount val="1"/>
                <c:pt idx="0">
                  <c:v>Nº unidades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9"/>
              <c:layout>
                <c:manualLayout>
                  <c:x val="-7.2342782978515957E-2"/>
                  <c:y val="1.2157132371787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DC-4182-ABDE-F24D79B30B20}"/>
                </c:ext>
              </c:extLst>
            </c:dLbl>
            <c:dLbl>
              <c:idx val="10"/>
              <c:layout>
                <c:manualLayout>
                  <c:x val="-4.6373578832381933E-2"/>
                  <c:y val="-3.0392830929467812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B8-4FB2-BDE5-02C70B2880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'G55'!$A$27:$A$37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'G55'!$C$27:$C$37</c:f>
              <c:numCache>
                <c:formatCode>#,##0_ ;\-#,##0\ </c:formatCode>
                <c:ptCount val="11"/>
                <c:pt idx="0">
                  <c:v>1002438</c:v>
                </c:pt>
                <c:pt idx="1">
                  <c:v>1049029</c:v>
                </c:pt>
                <c:pt idx="2">
                  <c:v>1068556</c:v>
                </c:pt>
                <c:pt idx="3">
                  <c:v>1084868</c:v>
                </c:pt>
                <c:pt idx="4">
                  <c:v>1098151</c:v>
                </c:pt>
                <c:pt idx="5">
                  <c:v>1112891</c:v>
                </c:pt>
                <c:pt idx="6">
                  <c:v>1121255</c:v>
                </c:pt>
                <c:pt idx="7">
                  <c:v>1128546</c:v>
                </c:pt>
                <c:pt idx="8">
                  <c:v>1135222</c:v>
                </c:pt>
                <c:pt idx="9">
                  <c:v>1140894</c:v>
                </c:pt>
                <c:pt idx="10">
                  <c:v>1147626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DC-4182-ABDE-F24D79B30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30008960"/>
        <c:axId val="130010496"/>
      </c:barChart>
      <c:lineChart>
        <c:grouping val="standard"/>
        <c:varyColors val="0"/>
        <c:ser>
          <c:idx val="3"/>
          <c:order val="2"/>
          <c:tx>
            <c:strRef>
              <c:f>'G55'!$D$26</c:f>
              <c:strCache>
                <c:ptCount val="1"/>
                <c:pt idx="0">
                  <c:v>Valor catastral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9"/>
              <c:layout>
                <c:manualLayout>
                  <c:x val="-7.8835084015049295E-2"/>
                  <c:y val="-1.3676773918260526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604958452924812E-2"/>
                      <c:h val="6.14088345498044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6DC-4182-ABDE-F24D79B30B20}"/>
                </c:ext>
              </c:extLst>
            </c:dLbl>
            <c:dLbl>
              <c:idx val="10"/>
              <c:layout>
                <c:manualLayout>
                  <c:x val="-5.0083465138972487E-2"/>
                  <c:y val="-2.7353547836521032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B8-4FB2-BDE5-02C70B2880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'G55'!$A$27:$A$37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'G55'!$D$27:$D$37</c:f>
              <c:numCache>
                <c:formatCode>#,##0_ ;\-#,##0\ </c:formatCode>
                <c:ptCount val="11"/>
                <c:pt idx="0">
                  <c:v>37627</c:v>
                </c:pt>
                <c:pt idx="1">
                  <c:v>39212</c:v>
                </c:pt>
                <c:pt idx="2">
                  <c:v>39778</c:v>
                </c:pt>
                <c:pt idx="3">
                  <c:v>42967</c:v>
                </c:pt>
                <c:pt idx="4">
                  <c:v>43542</c:v>
                </c:pt>
                <c:pt idx="5">
                  <c:v>42460</c:v>
                </c:pt>
                <c:pt idx="6">
                  <c:v>42474</c:v>
                </c:pt>
                <c:pt idx="7">
                  <c:v>44405</c:v>
                </c:pt>
                <c:pt idx="8">
                  <c:v>44145</c:v>
                </c:pt>
                <c:pt idx="9">
                  <c:v>45078</c:v>
                </c:pt>
                <c:pt idx="10">
                  <c:v>45534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DC-4182-ABDE-F24D79B30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12640"/>
        <c:axId val="140510720"/>
      </c:lineChart>
      <c:catAx>
        <c:axId val="1300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010496"/>
        <c:crosses val="autoZero"/>
        <c:auto val="1"/>
        <c:lblAlgn val="ctr"/>
        <c:lblOffset val="100"/>
        <c:noMultiLvlLbl val="0"/>
      </c:catAx>
      <c:valAx>
        <c:axId val="130010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número</a:t>
                </a:r>
              </a:p>
            </c:rich>
          </c:tx>
          <c:layout>
            <c:manualLayout>
              <c:xMode val="edge"/>
              <c:yMode val="edge"/>
              <c:x val="0.12799163599654523"/>
              <c:y val="1.4342288934957802E-2"/>
            </c:manualLayout>
          </c:layout>
          <c:overlay val="0"/>
        </c:title>
        <c:numFmt formatCode="#,##0_ ;\-#,##0\ " sourceLinked="1"/>
        <c:majorTickMark val="out"/>
        <c:minorTickMark val="none"/>
        <c:tickLblPos val="nextTo"/>
        <c:crossAx val="130008960"/>
        <c:crosses val="autoZero"/>
        <c:crossBetween val="between"/>
      </c:valAx>
      <c:valAx>
        <c:axId val="14051072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Millones €</a:t>
                </a:r>
              </a:p>
            </c:rich>
          </c:tx>
          <c:layout>
            <c:manualLayout>
              <c:xMode val="edge"/>
              <c:yMode val="edge"/>
              <c:x val="0.84683878085099906"/>
              <c:y val="1.6591048109912035E-2"/>
            </c:manualLayout>
          </c:layout>
          <c:overlay val="0"/>
        </c:title>
        <c:numFmt formatCode="#,##0_ ;\-#,##0\ " sourceLinked="1"/>
        <c:majorTickMark val="out"/>
        <c:minorTickMark val="none"/>
        <c:tickLblPos val="nextTo"/>
        <c:crossAx val="140512640"/>
        <c:crosses val="max"/>
        <c:crossBetween val="between"/>
      </c:valAx>
      <c:catAx>
        <c:axId val="14051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510720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'G56'!$B$26</c:f>
              <c:strCache>
                <c:ptCount val="1"/>
                <c:pt idx="0">
                  <c:v>Nº inmuebles tasados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1092621467698811E-2"/>
                  <c:y val="-1.9811791104474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22-42E1-9803-392E1B43336A}"/>
                </c:ext>
              </c:extLst>
            </c:dLbl>
            <c:dLbl>
              <c:idx val="1"/>
              <c:layout>
                <c:manualLayout>
                  <c:x val="-2.2185242935397621E-2"/>
                  <c:y val="3.16988657671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2-42E1-9803-392E1B43336A}"/>
                </c:ext>
              </c:extLst>
            </c:dLbl>
            <c:dLbl>
              <c:idx val="3"/>
              <c:layout>
                <c:manualLayout>
                  <c:x val="-1.1092621467698811E-2"/>
                  <c:y val="2.7736507546264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22-42E1-9803-392E1B43336A}"/>
                </c:ext>
              </c:extLst>
            </c:dLbl>
            <c:dLbl>
              <c:idx val="4"/>
              <c:layout>
                <c:manualLayout>
                  <c:x val="0"/>
                  <c:y val="-1.1887074662684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2-42E1-9803-392E1B43336A}"/>
                </c:ext>
              </c:extLst>
            </c:dLbl>
            <c:dLbl>
              <c:idx val="5"/>
              <c:layout>
                <c:manualLayout>
                  <c:x val="0"/>
                  <c:y val="2.7736507546264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22-42E1-9803-392E1B43336A}"/>
                </c:ext>
              </c:extLst>
            </c:dLbl>
            <c:dLbl>
              <c:idx val="6"/>
              <c:layout>
                <c:manualLayout>
                  <c:x val="-2.2185242935397619E-3"/>
                  <c:y val="-2.3774149325369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22-42E1-9803-392E1B43336A}"/>
                </c:ext>
              </c:extLst>
            </c:dLbl>
            <c:dLbl>
              <c:idx val="7"/>
              <c:layout>
                <c:manualLayout>
                  <c:x val="-3.3277864403096429E-2"/>
                  <c:y val="3.5661223988054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22-42E1-9803-392E1B43336A}"/>
                </c:ext>
              </c:extLst>
            </c:dLbl>
            <c:dLbl>
              <c:idx val="8"/>
              <c:layout>
                <c:manualLayout>
                  <c:x val="-4.146774258588598E-2"/>
                  <c:y val="4.8140805587249307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22-42E1-9803-392E1B43336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422-42E1-9803-392E1B43336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978-45A0-9C65-B33AB430B6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'G56'!$A$27:$A$37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'G56'!$B$27:$B$37</c:f>
              <c:numCache>
                <c:formatCode>#,##0</c:formatCode>
                <c:ptCount val="11"/>
                <c:pt idx="0">
                  <c:v>28167</c:v>
                </c:pt>
                <c:pt idx="1">
                  <c:v>25451</c:v>
                </c:pt>
                <c:pt idx="2">
                  <c:v>25698</c:v>
                </c:pt>
                <c:pt idx="3">
                  <c:v>12599</c:v>
                </c:pt>
                <c:pt idx="4">
                  <c:v>13129</c:v>
                </c:pt>
                <c:pt idx="5">
                  <c:v>8681</c:v>
                </c:pt>
                <c:pt idx="6">
                  <c:v>9793.5</c:v>
                </c:pt>
                <c:pt idx="7">
                  <c:v>8546</c:v>
                </c:pt>
                <c:pt idx="8">
                  <c:v>7627</c:v>
                </c:pt>
                <c:pt idx="9">
                  <c:v>10206</c:v>
                </c:pt>
                <c:pt idx="10">
                  <c:v>18827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22-42E1-9803-392E1B433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55008"/>
        <c:axId val="140556544"/>
      </c:lineChart>
      <c:catAx>
        <c:axId val="1405550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40556544"/>
        <c:crosses val="autoZero"/>
        <c:auto val="1"/>
        <c:lblAlgn val="ctr"/>
        <c:lblOffset val="100"/>
        <c:noMultiLvlLbl val="0"/>
      </c:catAx>
      <c:valAx>
        <c:axId val="1405565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405550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'G57'!$B$28</c:f>
              <c:strCache>
                <c:ptCount val="1"/>
                <c:pt idx="0">
                  <c:v>Nº ponencias aprobadas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8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6E2-4B90-AD59-35D03AF02617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6E2-4B90-AD59-35D03AF02617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778-432C-BD6F-6BDDC273A58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'G57'!$A$29:$A$39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'G57'!$B$29:$B$39</c:f>
              <c:numCache>
                <c:formatCode>0</c:formatCode>
                <c:ptCount val="11"/>
                <c:pt idx="0">
                  <c:v>3</c:v>
                </c:pt>
                <c:pt idx="1">
                  <c:v>4</c:v>
                </c:pt>
                <c:pt idx="2">
                  <c:v>9</c:v>
                </c:pt>
                <c:pt idx="3">
                  <c:v>7</c:v>
                </c:pt>
                <c:pt idx="4">
                  <c:v>18</c:v>
                </c:pt>
                <c:pt idx="5">
                  <c:v>19</c:v>
                </c:pt>
                <c:pt idx="6">
                  <c:v>27</c:v>
                </c:pt>
                <c:pt idx="7">
                  <c:v>29</c:v>
                </c:pt>
                <c:pt idx="8">
                  <c:v>34</c:v>
                </c:pt>
                <c:pt idx="9">
                  <c:v>26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2-4B90-AD59-35D03AF02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117760"/>
        <c:axId val="150140032"/>
      </c:barChart>
      <c:catAx>
        <c:axId val="150117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50140032"/>
        <c:crosses val="autoZero"/>
        <c:auto val="1"/>
        <c:lblAlgn val="ctr"/>
        <c:lblOffset val="100"/>
        <c:noMultiLvlLbl val="0"/>
      </c:catAx>
      <c:valAx>
        <c:axId val="150140032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501177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'G58'!$B$26</c:f>
              <c:strCache>
                <c:ptCount val="1"/>
                <c:pt idx="0">
                  <c:v>Número de expedientes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-4.6935795052608268E-17"/>
                  <c:y val="-4.4863167339614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3-424C-8083-09116151D5B2}"/>
                </c:ext>
              </c:extLst>
            </c:dLbl>
            <c:dLbl>
              <c:idx val="3"/>
              <c:layout>
                <c:manualLayout>
                  <c:x val="0"/>
                  <c:y val="-4.037685060565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3-424C-8083-09116151D5B2}"/>
                </c:ext>
              </c:extLst>
            </c:dLbl>
            <c:dLbl>
              <c:idx val="4"/>
              <c:layout>
                <c:manualLayout>
                  <c:x val="-1.7921146953405017E-2"/>
                  <c:y val="3.5890533871691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3-424C-8083-09116151D5B2}"/>
                </c:ext>
              </c:extLst>
            </c:dLbl>
            <c:dLbl>
              <c:idx val="5"/>
              <c:layout>
                <c:manualLayout>
                  <c:x val="-2.5601638504864311E-3"/>
                  <c:y val="-1.794526693584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3-424C-8083-09116151D5B2}"/>
                </c:ext>
              </c:extLst>
            </c:dLbl>
            <c:dLbl>
              <c:idx val="6"/>
              <c:layout>
                <c:manualLayout>
                  <c:x val="-2.5601444088263672E-3"/>
                  <c:y val="4.3949067177413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3-424C-8083-09116151D5B2}"/>
                </c:ext>
              </c:extLst>
            </c:dLbl>
            <c:dLbl>
              <c:idx val="8"/>
              <c:layout>
                <c:manualLayout>
                  <c:x val="-3.9525650694914885E-2"/>
                  <c:y val="1.1261261261261261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3-424C-8083-09116151D5B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263-424C-8083-09116151D5B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778-4C2B-85E4-8669096BE27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'G58'!$A$27:$A$37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'G58'!$B$27:$B$37</c:f>
              <c:numCache>
                <c:formatCode>General</c:formatCode>
                <c:ptCount val="11"/>
                <c:pt idx="0">
                  <c:v>179</c:v>
                </c:pt>
                <c:pt idx="1">
                  <c:v>284</c:v>
                </c:pt>
                <c:pt idx="2">
                  <c:v>123</c:v>
                </c:pt>
                <c:pt idx="3">
                  <c:v>107</c:v>
                </c:pt>
                <c:pt idx="4">
                  <c:v>61</c:v>
                </c:pt>
                <c:pt idx="5">
                  <c:v>89</c:v>
                </c:pt>
                <c:pt idx="6">
                  <c:v>18</c:v>
                </c:pt>
                <c:pt idx="7">
                  <c:v>52</c:v>
                </c:pt>
                <c:pt idx="8">
                  <c:v>12</c:v>
                </c:pt>
                <c:pt idx="9">
                  <c:v>56</c:v>
                </c:pt>
                <c:pt idx="10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263-424C-8083-09116151D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190336"/>
        <c:axId val="140378112"/>
      </c:lineChart>
      <c:catAx>
        <c:axId val="1501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378112"/>
        <c:crosses val="autoZero"/>
        <c:auto val="1"/>
        <c:lblAlgn val="ctr"/>
        <c:lblOffset val="100"/>
        <c:noMultiLvlLbl val="0"/>
      </c:catAx>
      <c:valAx>
        <c:axId val="140378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501903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'G59'!$B$28</c:f>
              <c:strCache>
                <c:ptCount val="1"/>
                <c:pt idx="0">
                  <c:v>Nº atenciones presenciales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523-436C-A0A8-AB3FA0F1FEF8}"/>
                </c:ext>
              </c:extLst>
            </c:dLbl>
            <c:dLbl>
              <c:idx val="11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523-436C-A0A8-AB3FA0F1FE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'G59'!$A$29:$A$40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'G59'!$B$29:$B$40</c:f>
              <c:numCache>
                <c:formatCode>#,##0_ ;\-#,##0\ </c:formatCode>
                <c:ptCount val="12"/>
                <c:pt idx="0">
                  <c:v>5287</c:v>
                </c:pt>
                <c:pt idx="1">
                  <c:v>4174</c:v>
                </c:pt>
                <c:pt idx="2">
                  <c:v>3122</c:v>
                </c:pt>
                <c:pt idx="3">
                  <c:v>2716</c:v>
                </c:pt>
                <c:pt idx="4">
                  <c:v>3540</c:v>
                </c:pt>
                <c:pt idx="5">
                  <c:v>3506</c:v>
                </c:pt>
                <c:pt idx="6">
                  <c:v>3316</c:v>
                </c:pt>
                <c:pt idx="7">
                  <c:v>4498</c:v>
                </c:pt>
                <c:pt idx="8">
                  <c:v>3941</c:v>
                </c:pt>
                <c:pt idx="9">
                  <c:v>4239</c:v>
                </c:pt>
                <c:pt idx="10">
                  <c:v>3003</c:v>
                </c:pt>
                <c:pt idx="11">
                  <c:v>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23-436C-A0A8-AB3FA0F1F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40461184"/>
        <c:axId val="140462720"/>
      </c:barChart>
      <c:catAx>
        <c:axId val="1404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462720"/>
        <c:crosses val="autoZero"/>
        <c:auto val="1"/>
        <c:lblAlgn val="ctr"/>
        <c:lblOffset val="100"/>
        <c:noMultiLvlLbl val="0"/>
      </c:catAx>
      <c:valAx>
        <c:axId val="140462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40461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95559630388667E-2"/>
          <c:y val="3.2102064458339276E-2"/>
          <c:w val="0.88207597766032675"/>
          <c:h val="0.77019383539879249"/>
        </c:manualLayout>
      </c:layout>
      <c:lineChart>
        <c:grouping val="standard"/>
        <c:varyColors val="0"/>
        <c:ser>
          <c:idx val="1"/>
          <c:order val="0"/>
          <c:tx>
            <c:strRef>
              <c:f>'G60'!$B$30</c:f>
              <c:strCache>
                <c:ptCount val="1"/>
                <c:pt idx="0">
                  <c:v>Expedidas en oficina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636225266362251E-2"/>
                  <c:y val="-3.4953924372418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5-4AFA-8DAD-E223D7A3CCD0}"/>
                </c:ext>
              </c:extLst>
            </c:dLbl>
            <c:dLbl>
              <c:idx val="18"/>
              <c:layout>
                <c:manualLayout>
                  <c:x val="-1.7564402810304448E-2"/>
                  <c:y val="-2.96150049358341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15-4AFA-8DAD-E223D7A3CCD0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15-48F0-96E0-8173801B3E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'G60'!$A$31:$A$50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'G60'!$B$31:$B$50</c:f>
              <c:numCache>
                <c:formatCode>#,##0_ ;\-#,##0\ </c:formatCode>
                <c:ptCount val="20"/>
                <c:pt idx="0">
                  <c:v>80421</c:v>
                </c:pt>
                <c:pt idx="1">
                  <c:v>64042</c:v>
                </c:pt>
                <c:pt idx="2">
                  <c:v>46964</c:v>
                </c:pt>
                <c:pt idx="3">
                  <c:v>32720</c:v>
                </c:pt>
                <c:pt idx="4">
                  <c:v>26096</c:v>
                </c:pt>
                <c:pt idx="5">
                  <c:v>23372</c:v>
                </c:pt>
                <c:pt idx="6">
                  <c:v>19115</c:v>
                </c:pt>
                <c:pt idx="7">
                  <c:v>12845</c:v>
                </c:pt>
                <c:pt idx="8">
                  <c:v>7134</c:v>
                </c:pt>
                <c:pt idx="9">
                  <c:v>6070</c:v>
                </c:pt>
                <c:pt idx="10">
                  <c:v>3978</c:v>
                </c:pt>
                <c:pt idx="11">
                  <c:v>3529</c:v>
                </c:pt>
                <c:pt idx="12">
                  <c:v>2560</c:v>
                </c:pt>
                <c:pt idx="13">
                  <c:v>2858</c:v>
                </c:pt>
                <c:pt idx="14">
                  <c:v>3882</c:v>
                </c:pt>
                <c:pt idx="15">
                  <c:v>3470</c:v>
                </c:pt>
                <c:pt idx="16">
                  <c:v>2312</c:v>
                </c:pt>
                <c:pt idx="17">
                  <c:v>1988</c:v>
                </c:pt>
                <c:pt idx="18">
                  <c:v>1779</c:v>
                </c:pt>
                <c:pt idx="19">
                  <c:v>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15-4AFA-8DAD-E223D7A3CCD0}"/>
            </c:ext>
          </c:extLst>
        </c:ser>
        <c:ser>
          <c:idx val="2"/>
          <c:order val="1"/>
          <c:tx>
            <c:strRef>
              <c:f>'G60'!$C$30</c:f>
              <c:strCache>
                <c:ptCount val="1"/>
                <c:pt idx="0">
                  <c:v>Expedidas por Internet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6636225266362234E-2"/>
                  <c:y val="3.8131553860819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5-4AFA-8DAD-E223D7A3CCD0}"/>
                </c:ext>
              </c:extLst>
            </c:dLbl>
            <c:dLbl>
              <c:idx val="18"/>
              <c:layout>
                <c:manualLayout>
                  <c:x val="-1.95160031225605E-3"/>
                  <c:y val="2.30338927278710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15-4AFA-8DAD-E223D7A3CCD0}"/>
                </c:ext>
              </c:extLst>
            </c:dLbl>
            <c:dLbl>
              <c:idx val="19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15-48F0-96E0-8173801B3E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'G60'!$A$31:$A$50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'G60'!$C$31:$C$50</c:f>
              <c:numCache>
                <c:formatCode>#,##0_ ;\-#,##0\ </c:formatCode>
                <c:ptCount val="20"/>
                <c:pt idx="0">
                  <c:v>58273</c:v>
                </c:pt>
                <c:pt idx="1">
                  <c:v>100869</c:v>
                </c:pt>
                <c:pt idx="2">
                  <c:v>178952</c:v>
                </c:pt>
                <c:pt idx="3">
                  <c:v>176407</c:v>
                </c:pt>
                <c:pt idx="4">
                  <c:v>179107</c:v>
                </c:pt>
                <c:pt idx="5">
                  <c:v>201707</c:v>
                </c:pt>
                <c:pt idx="6">
                  <c:v>224257</c:v>
                </c:pt>
                <c:pt idx="7">
                  <c:v>231868</c:v>
                </c:pt>
                <c:pt idx="8">
                  <c:v>328456</c:v>
                </c:pt>
                <c:pt idx="9">
                  <c:v>358211</c:v>
                </c:pt>
                <c:pt idx="10">
                  <c:v>363757</c:v>
                </c:pt>
                <c:pt idx="11">
                  <c:v>344978</c:v>
                </c:pt>
                <c:pt idx="12">
                  <c:v>352242</c:v>
                </c:pt>
                <c:pt idx="13">
                  <c:v>374439</c:v>
                </c:pt>
                <c:pt idx="14">
                  <c:v>405297</c:v>
                </c:pt>
                <c:pt idx="15">
                  <c:v>394167</c:v>
                </c:pt>
                <c:pt idx="16">
                  <c:v>421304</c:v>
                </c:pt>
                <c:pt idx="17">
                  <c:v>445939</c:v>
                </c:pt>
                <c:pt idx="18">
                  <c:v>387750</c:v>
                </c:pt>
                <c:pt idx="19">
                  <c:v>430565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15-4AFA-8DAD-E223D7A3C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07392"/>
        <c:axId val="148463616"/>
      </c:lineChart>
      <c:catAx>
        <c:axId val="1405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8463616"/>
        <c:crosses val="autoZero"/>
        <c:auto val="1"/>
        <c:lblAlgn val="ctr"/>
        <c:lblOffset val="100"/>
        <c:noMultiLvlLbl val="0"/>
      </c:catAx>
      <c:valAx>
        <c:axId val="148463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40507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255264324836106"/>
          <c:y val="0.9136770677735826"/>
          <c:w val="0.54997842735411506"/>
          <c:h val="6.72571552960074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'G62'!$B$29</c:f>
              <c:strCache>
                <c:ptCount val="1"/>
                <c:pt idx="0">
                  <c:v>Número de declaraciones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2.29885057471264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6F-44FC-9217-71353C7CF0CB}"/>
                </c:ext>
              </c:extLst>
            </c:dLbl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6F-44FC-9217-71353C7CF0CB}"/>
                </c:ext>
              </c:extLst>
            </c:dLbl>
            <c:dLbl>
              <c:idx val="9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56F-44FC-9217-71353C7CF0CB}"/>
                </c:ext>
              </c:extLst>
            </c:dLbl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CDD-41AB-8BAD-1003F2DBA2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'G62'!$A$30:$A$40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'G62'!$B$30:$B$40</c:f>
              <c:numCache>
                <c:formatCode>#,##0_ ;\-#,##0\ </c:formatCode>
                <c:ptCount val="11"/>
                <c:pt idx="0">
                  <c:v>49726</c:v>
                </c:pt>
                <c:pt idx="1">
                  <c:v>46386</c:v>
                </c:pt>
                <c:pt idx="2">
                  <c:v>41768</c:v>
                </c:pt>
                <c:pt idx="3">
                  <c:v>38759</c:v>
                </c:pt>
                <c:pt idx="4">
                  <c:v>37737</c:v>
                </c:pt>
                <c:pt idx="5">
                  <c:v>38857</c:v>
                </c:pt>
                <c:pt idx="6">
                  <c:v>38984</c:v>
                </c:pt>
                <c:pt idx="7">
                  <c:v>39181</c:v>
                </c:pt>
                <c:pt idx="8">
                  <c:v>42498</c:v>
                </c:pt>
                <c:pt idx="9">
                  <c:v>44060</c:v>
                </c:pt>
                <c:pt idx="10">
                  <c:v>41265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6F-44FC-9217-71353C7C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918272"/>
        <c:axId val="150919808"/>
      </c:barChart>
      <c:catAx>
        <c:axId val="1509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919808"/>
        <c:crosses val="autoZero"/>
        <c:auto val="1"/>
        <c:lblAlgn val="ctr"/>
        <c:lblOffset val="100"/>
        <c:noMultiLvlLbl val="0"/>
      </c:catAx>
      <c:valAx>
        <c:axId val="150919808"/>
        <c:scaling>
          <c:orientation val="minMax"/>
          <c:max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1"/>
        <c:majorTickMark val="out"/>
        <c:minorTickMark val="none"/>
        <c:tickLblPos val="nextTo"/>
        <c:crossAx val="150918272"/>
        <c:crosses val="autoZero"/>
        <c:crossBetween val="between"/>
        <c:majorUnit val="10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[1]G5!$A$26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CE44-4155-BD3C-A5F44095A42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[1]G5!$B$25:$C$25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[1]G5!$B$26:$C$26</c:f>
              <c:numCache>
                <c:formatCode>General</c:formatCode>
                <c:ptCount val="2"/>
                <c:pt idx="0">
                  <c:v>47.4</c:v>
                </c:pt>
                <c:pt idx="1">
                  <c:v>47.61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4-4155-BD3C-A5F44095A427}"/>
            </c:ext>
          </c:extLst>
        </c:ser>
        <c:ser>
          <c:idx val="1"/>
          <c:order val="1"/>
          <c:tx>
            <c:strRef>
              <c:f>[1]G5!$A$27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[1]G5!$B$25:$C$25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[1]G5!$B$27:$C$27</c:f>
              <c:numCache>
                <c:formatCode>General</c:formatCode>
                <c:ptCount val="2"/>
                <c:pt idx="0">
                  <c:v>47.61</c:v>
                </c:pt>
                <c:pt idx="1">
                  <c:v>47.13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44-4155-BD3C-A5F44095A427}"/>
            </c:ext>
          </c:extLst>
        </c:ser>
        <c:ser>
          <c:idx val="2"/>
          <c:order val="2"/>
          <c:tx>
            <c:strRef>
              <c:f>[1]G5!$A$28</c:f>
              <c:strCache>
                <c:ptCount val="1"/>
                <c:pt idx="0">
                  <c:v>Total Personal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[1]G5!$B$25:$C$25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[1]G5!$B$28:$C$28</c:f>
              <c:numCache>
                <c:formatCode>General</c:formatCode>
                <c:ptCount val="2"/>
                <c:pt idx="0">
                  <c:v>47.47</c:v>
                </c:pt>
                <c:pt idx="1">
                  <c:v>47.46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44-4155-BD3C-A5F44095A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8"/>
        <c:overlap val="-10"/>
        <c:axId val="119757056"/>
        <c:axId val="119762944"/>
      </c:barChart>
      <c:catAx>
        <c:axId val="1197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53560075823855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19757056"/>
        <c:crosses val="autoZero"/>
        <c:crossBetween val="between"/>
        <c:majorUnit val="1"/>
        <c:minorUnit val="0.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3070811631411"/>
          <c:y val="0.15569480144376341"/>
          <c:w val="0.69254083390328236"/>
          <c:h val="0.376923926361011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'G6'!$B$34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'G6'!$A$35:$A$45</c:f>
              <c:strCache>
                <c:ptCount val="11"/>
                <c:pt idx="0">
                  <c:v>Dirección</c:v>
                </c:pt>
                <c:pt idx="1">
                  <c:v>Administración</c:v>
                </c:pt>
                <c:pt idx="2">
                  <c:v>Asistencia e Información al Contribuyente</c:v>
                </c:pt>
                <c:pt idx="3">
                  <c:v>Convenio Económico y Planificación Financiera</c:v>
                </c:pt>
                <c:pt idx="4">
                  <c:v>Desarrollo Normativo y Asesoramiento Jurídico</c:v>
                </c:pt>
                <c:pt idx="5">
                  <c:v>Gestión del IRPF y sobre el Patrimonio</c:v>
                </c:pt>
                <c:pt idx="6">
                  <c:v>Gestión Tributaria</c:v>
                </c:pt>
                <c:pt idx="7">
                  <c:v>Inspección Tributaria</c:v>
                </c:pt>
                <c:pt idx="8">
                  <c:v>Recaudación</c:v>
                </c:pt>
                <c:pt idx="9">
                  <c:v>Riqueza Territorial y Tributos Patrimoniales</c:v>
                </c:pt>
                <c:pt idx="10">
                  <c:v>Sistemas de Información Tributaria</c:v>
                </c:pt>
              </c:strCache>
            </c:strRef>
          </c:cat>
          <c:val>
            <c:numRef>
              <c:f>'G6'!$B$35:$B$45</c:f>
              <c:numCache>
                <c:formatCode>#,##0_ ;\-#,##0\ </c:formatCode>
                <c:ptCount val="11"/>
                <c:pt idx="0">
                  <c:v>2</c:v>
                </c:pt>
                <c:pt idx="1">
                  <c:v>5</c:v>
                </c:pt>
                <c:pt idx="2">
                  <c:v>72</c:v>
                </c:pt>
                <c:pt idx="3">
                  <c:v>7</c:v>
                </c:pt>
                <c:pt idx="4">
                  <c:v>7</c:v>
                </c:pt>
                <c:pt idx="5">
                  <c:v>51</c:v>
                </c:pt>
                <c:pt idx="6">
                  <c:v>49</c:v>
                </c:pt>
                <c:pt idx="7">
                  <c:v>44</c:v>
                </c:pt>
                <c:pt idx="8">
                  <c:v>30</c:v>
                </c:pt>
                <c:pt idx="9">
                  <c:v>28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8-4CA0-9086-9F9C3A5D0CFB}"/>
            </c:ext>
          </c:extLst>
        </c:ser>
        <c:ser>
          <c:idx val="2"/>
          <c:order val="1"/>
          <c:tx>
            <c:strRef>
              <c:f>'G6'!$C$34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'G6'!$A$35:$A$45</c:f>
              <c:strCache>
                <c:ptCount val="11"/>
                <c:pt idx="0">
                  <c:v>Dirección</c:v>
                </c:pt>
                <c:pt idx="1">
                  <c:v>Administración</c:v>
                </c:pt>
                <c:pt idx="2">
                  <c:v>Asistencia e Información al Contribuyente</c:v>
                </c:pt>
                <c:pt idx="3">
                  <c:v>Convenio Económico y Planificación Financiera</c:v>
                </c:pt>
                <c:pt idx="4">
                  <c:v>Desarrollo Normativo y Asesoramiento Jurídico</c:v>
                </c:pt>
                <c:pt idx="5">
                  <c:v>Gestión del IRPF y sobre el Patrimonio</c:v>
                </c:pt>
                <c:pt idx="6">
                  <c:v>Gestión Tributaria</c:v>
                </c:pt>
                <c:pt idx="7">
                  <c:v>Inspección Tributaria</c:v>
                </c:pt>
                <c:pt idx="8">
                  <c:v>Recaudación</c:v>
                </c:pt>
                <c:pt idx="9">
                  <c:v>Riqueza Territorial y Tributos Patrimoniales</c:v>
                </c:pt>
                <c:pt idx="10">
                  <c:v>Sistemas de Información Tributaria</c:v>
                </c:pt>
              </c:strCache>
            </c:strRef>
          </c:cat>
          <c:val>
            <c:numRef>
              <c:f>'G6'!$C$35:$C$45</c:f>
              <c:numCache>
                <c:formatCode>#,##0_ ;\-#,##0\ 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68</c:v>
                </c:pt>
                <c:pt idx="3">
                  <c:v>13</c:v>
                </c:pt>
                <c:pt idx="4">
                  <c:v>8</c:v>
                </c:pt>
                <c:pt idx="5">
                  <c:v>51</c:v>
                </c:pt>
                <c:pt idx="6">
                  <c:v>47</c:v>
                </c:pt>
                <c:pt idx="7">
                  <c:v>42</c:v>
                </c:pt>
                <c:pt idx="8">
                  <c:v>33</c:v>
                </c:pt>
                <c:pt idx="9">
                  <c:v>30</c:v>
                </c:pt>
                <c:pt idx="1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8-4CA0-9086-9F9C3A5D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-12"/>
        <c:axId val="127498112"/>
        <c:axId val="127499648"/>
      </c:barChart>
      <c:catAx>
        <c:axId val="1274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/>
            </a:pPr>
            <a:endParaRPr lang="es-ES"/>
          </a:p>
        </c:txPr>
        <c:crossAx val="12749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4996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personas</a:t>
                </a:r>
              </a:p>
            </c:rich>
          </c:tx>
          <c:layout>
            <c:manualLayout>
              <c:xMode val="edge"/>
              <c:yMode val="edge"/>
              <c:x val="3.0536408805597121E-2"/>
              <c:y val="0.29386749477585611"/>
            </c:manualLayout>
          </c:layout>
          <c:overlay val="0"/>
        </c:title>
        <c:numFmt formatCode="#,##0_ ;\-#,##0\ 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498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592768952968197"/>
          <c:y val="0.94769444342197295"/>
          <c:w val="0.20206553230690399"/>
          <c:h val="5.230560175546741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3070811631411"/>
          <c:y val="0.15569480144376341"/>
          <c:w val="0.69254083390328236"/>
          <c:h val="0.376923926361011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[1]G6!$B$34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[1]G6!$A$35:$A$45</c:f>
              <c:strCache>
                <c:ptCount val="11"/>
                <c:pt idx="0">
                  <c:v>Dirección</c:v>
                </c:pt>
                <c:pt idx="1">
                  <c:v>Administración</c:v>
                </c:pt>
                <c:pt idx="2">
                  <c:v>Asistencia e Información al Contribuyente</c:v>
                </c:pt>
                <c:pt idx="3">
                  <c:v>Convenio Económico y Planificación Financiera</c:v>
                </c:pt>
                <c:pt idx="4">
                  <c:v>Desarrollo Normativo y Asesoramiento Jurídico</c:v>
                </c:pt>
                <c:pt idx="5">
                  <c:v>Gestión del IRPF y sobre el Patrimonio</c:v>
                </c:pt>
                <c:pt idx="6">
                  <c:v>Gestión Tributaria</c:v>
                </c:pt>
                <c:pt idx="7">
                  <c:v>Inspección Tributaria</c:v>
                </c:pt>
                <c:pt idx="8">
                  <c:v>Recaudación</c:v>
                </c:pt>
                <c:pt idx="9">
                  <c:v>Riqueza Territorial y Tributos Patrimoniales</c:v>
                </c:pt>
                <c:pt idx="10">
                  <c:v>Sistemas de Información Tributaria</c:v>
                </c:pt>
              </c:strCache>
            </c:strRef>
          </c:cat>
          <c:val>
            <c:numRef>
              <c:f>[1]G6!$B$35:$B$45</c:f>
              <c:numCache>
                <c:formatCode>General</c:formatCode>
                <c:ptCount val="11"/>
                <c:pt idx="0">
                  <c:v>2</c:v>
                </c:pt>
                <c:pt idx="1">
                  <c:v>5</c:v>
                </c:pt>
                <c:pt idx="2">
                  <c:v>72</c:v>
                </c:pt>
                <c:pt idx="3">
                  <c:v>7</c:v>
                </c:pt>
                <c:pt idx="4">
                  <c:v>7</c:v>
                </c:pt>
                <c:pt idx="5">
                  <c:v>51</c:v>
                </c:pt>
                <c:pt idx="6">
                  <c:v>49</c:v>
                </c:pt>
                <c:pt idx="7">
                  <c:v>44</c:v>
                </c:pt>
                <c:pt idx="8">
                  <c:v>30</c:v>
                </c:pt>
                <c:pt idx="9">
                  <c:v>28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4-4CF5-A175-1FAE2796542E}"/>
            </c:ext>
          </c:extLst>
        </c:ser>
        <c:ser>
          <c:idx val="2"/>
          <c:order val="1"/>
          <c:tx>
            <c:strRef>
              <c:f>[1]G6!$C$34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[1]G6!$A$35:$A$45</c:f>
              <c:strCache>
                <c:ptCount val="11"/>
                <c:pt idx="0">
                  <c:v>Dirección</c:v>
                </c:pt>
                <c:pt idx="1">
                  <c:v>Administración</c:v>
                </c:pt>
                <c:pt idx="2">
                  <c:v>Asistencia e Información al Contribuyente</c:v>
                </c:pt>
                <c:pt idx="3">
                  <c:v>Convenio Económico y Planificación Financiera</c:v>
                </c:pt>
                <c:pt idx="4">
                  <c:v>Desarrollo Normativo y Asesoramiento Jurídico</c:v>
                </c:pt>
                <c:pt idx="5">
                  <c:v>Gestión del IRPF y sobre el Patrimonio</c:v>
                </c:pt>
                <c:pt idx="6">
                  <c:v>Gestión Tributaria</c:v>
                </c:pt>
                <c:pt idx="7">
                  <c:v>Inspección Tributaria</c:v>
                </c:pt>
                <c:pt idx="8">
                  <c:v>Recaudación</c:v>
                </c:pt>
                <c:pt idx="9">
                  <c:v>Riqueza Territorial y Tributos Patrimoniales</c:v>
                </c:pt>
                <c:pt idx="10">
                  <c:v>Sistemas de Información Tributaria</c:v>
                </c:pt>
              </c:strCache>
            </c:strRef>
          </c:cat>
          <c:val>
            <c:numRef>
              <c:f>[1]G6!$C$35:$C$45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68</c:v>
                </c:pt>
                <c:pt idx="3">
                  <c:v>13</c:v>
                </c:pt>
                <c:pt idx="4">
                  <c:v>8</c:v>
                </c:pt>
                <c:pt idx="5">
                  <c:v>51</c:v>
                </c:pt>
                <c:pt idx="6">
                  <c:v>47</c:v>
                </c:pt>
                <c:pt idx="7">
                  <c:v>42</c:v>
                </c:pt>
                <c:pt idx="8">
                  <c:v>33</c:v>
                </c:pt>
                <c:pt idx="9">
                  <c:v>30</c:v>
                </c:pt>
                <c:pt idx="1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4-4CF5-A175-1FAE2796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-12"/>
        <c:axId val="127498112"/>
        <c:axId val="127499648"/>
      </c:barChart>
      <c:catAx>
        <c:axId val="1274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/>
            </a:pPr>
            <a:endParaRPr lang="es-ES"/>
          </a:p>
        </c:txPr>
        <c:crossAx val="12749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4996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" b="0"/>
                  <a:t>personas</a:t>
                </a:r>
              </a:p>
            </c:rich>
          </c:tx>
          <c:layout>
            <c:manualLayout>
              <c:xMode val="edge"/>
              <c:yMode val="edge"/>
              <c:x val="3.0536408805597121E-2"/>
              <c:y val="0.2938674947758561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7498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592768952968197"/>
          <c:y val="0.94769444342197295"/>
          <c:w val="0.20206553230690399"/>
          <c:h val="5.230560175546741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89260717410322"/>
          <c:y val="0.16227617381160686"/>
          <c:w val="0.57528805774278213"/>
          <c:h val="0.721599227179935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'G8'!$B$25:$C$25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'G8'!$A$26:$A$30</c:f>
              <c:strCache>
                <c:ptCount val="5"/>
                <c:pt idx="0">
                  <c:v>Ocupando plaza como titular</c:v>
                </c:pt>
                <c:pt idx="1">
                  <c:v>Jefaturas</c:v>
                </c:pt>
                <c:pt idx="2">
                  <c:v>Contratados</c:v>
                </c:pt>
                <c:pt idx="3">
                  <c:v>Formación</c:v>
                </c:pt>
                <c:pt idx="4">
                  <c:v>Otros</c:v>
                </c:pt>
              </c:strCache>
            </c:strRef>
          </c:cat>
          <c:val>
            <c:numRef>
              <c:f>'G8'!$C$26:$C$30</c:f>
              <c:numCache>
                <c:formatCode>0.0%</c:formatCode>
                <c:ptCount val="5"/>
                <c:pt idx="0">
                  <c:v>0.57499999999999996</c:v>
                </c:pt>
                <c:pt idx="1">
                  <c:v>0.19687499999999999</c:v>
                </c:pt>
                <c:pt idx="2">
                  <c:v>0.16250000000000001</c:v>
                </c:pt>
                <c:pt idx="3">
                  <c:v>0.05</c:v>
                </c:pt>
                <c:pt idx="4">
                  <c:v>1.5625E-2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7-4415-B8C0-6F937CAD3727}"/>
            </c:ext>
          </c:extLst>
        </c:ser>
        <c:ser>
          <c:idx val="1"/>
          <c:order val="1"/>
          <c:tx>
            <c:strRef>
              <c:f>'G8'!$D$25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'G8'!$A$26:$A$30</c:f>
              <c:strCache>
                <c:ptCount val="5"/>
                <c:pt idx="0">
                  <c:v>Ocupando plaza como titular</c:v>
                </c:pt>
                <c:pt idx="1">
                  <c:v>Jefaturas</c:v>
                </c:pt>
                <c:pt idx="2">
                  <c:v>Contratados</c:v>
                </c:pt>
                <c:pt idx="3">
                  <c:v>Formación</c:v>
                </c:pt>
                <c:pt idx="4">
                  <c:v>Otros</c:v>
                </c:pt>
              </c:strCache>
            </c:strRef>
          </c:cat>
          <c:val>
            <c:numRef>
              <c:f>'G8'!$E$26:$E$30</c:f>
              <c:numCache>
                <c:formatCode>0.0%</c:formatCode>
                <c:ptCount val="5"/>
                <c:pt idx="0">
                  <c:v>0.58805031446540879</c:v>
                </c:pt>
                <c:pt idx="1">
                  <c:v>0.20440251572327045</c:v>
                </c:pt>
                <c:pt idx="2">
                  <c:v>0.13836477987421383</c:v>
                </c:pt>
                <c:pt idx="3">
                  <c:v>5.9748427672955975E-2</c:v>
                </c:pt>
                <c:pt idx="4">
                  <c:v>9.433962264150943E-3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7-4415-B8C0-6F937CAD3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5"/>
        <c:axId val="130455040"/>
        <c:axId val="130456576"/>
      </c:barChart>
      <c:catAx>
        <c:axId val="1304550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30456576"/>
        <c:crosses val="autoZero"/>
        <c:auto val="1"/>
        <c:lblAlgn val="ctr"/>
        <c:lblOffset val="100"/>
        <c:noMultiLvlLbl val="0"/>
      </c:catAx>
      <c:valAx>
        <c:axId val="130456576"/>
        <c:scaling>
          <c:orientation val="minMax"/>
        </c:scaling>
        <c:delete val="0"/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ES" b="0"/>
                  <a:t>porcentaje</a:t>
                </a:r>
              </a:p>
            </c:rich>
          </c:tx>
          <c:layout>
            <c:manualLayout>
              <c:xMode val="edge"/>
              <c:yMode val="edge"/>
              <c:x val="0.60118428590840767"/>
              <c:y val="1.5909204563872098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30455040"/>
        <c:crossesAt val="1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89260717410322"/>
          <c:y val="0.16227617381160686"/>
          <c:w val="0.57528805774278213"/>
          <c:h val="0.721599227179935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[1]G8!$B$25:$C$25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[1]G8!$A$26:$A$30</c:f>
              <c:strCache>
                <c:ptCount val="5"/>
                <c:pt idx="0">
                  <c:v>Ocupando plaza como titular</c:v>
                </c:pt>
                <c:pt idx="1">
                  <c:v>Jefaturas</c:v>
                </c:pt>
                <c:pt idx="2">
                  <c:v>Contratados</c:v>
                </c:pt>
                <c:pt idx="3">
                  <c:v>Formación</c:v>
                </c:pt>
                <c:pt idx="4">
                  <c:v>Otros</c:v>
                </c:pt>
              </c:strCache>
            </c:strRef>
          </c:cat>
          <c:val>
            <c:numRef>
              <c:f>[1]G8!$C$26:$C$30</c:f>
              <c:numCache>
                <c:formatCode>General</c:formatCode>
                <c:ptCount val="5"/>
                <c:pt idx="0">
                  <c:v>0.57499999999999996</c:v>
                </c:pt>
                <c:pt idx="1">
                  <c:v>0.19687499999999999</c:v>
                </c:pt>
                <c:pt idx="2">
                  <c:v>0.16250000000000001</c:v>
                </c:pt>
                <c:pt idx="3">
                  <c:v>0.05</c:v>
                </c:pt>
                <c:pt idx="4">
                  <c:v>1.5625E-2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B-4A26-8E0F-F300D1D8C998}"/>
            </c:ext>
          </c:extLst>
        </c:ser>
        <c:ser>
          <c:idx val="1"/>
          <c:order val="1"/>
          <c:tx>
            <c:strRef>
              <c:f>[1]G8!$D$25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[1]G8!$A$26:$A$30</c:f>
              <c:strCache>
                <c:ptCount val="5"/>
                <c:pt idx="0">
                  <c:v>Ocupando plaza como titular</c:v>
                </c:pt>
                <c:pt idx="1">
                  <c:v>Jefaturas</c:v>
                </c:pt>
                <c:pt idx="2">
                  <c:v>Contratados</c:v>
                </c:pt>
                <c:pt idx="3">
                  <c:v>Formación</c:v>
                </c:pt>
                <c:pt idx="4">
                  <c:v>Otros</c:v>
                </c:pt>
              </c:strCache>
            </c:strRef>
          </c:cat>
          <c:val>
            <c:numRef>
              <c:f>[1]G8!$E$26:$E$30</c:f>
              <c:numCache>
                <c:formatCode>General</c:formatCode>
                <c:ptCount val="5"/>
                <c:pt idx="0">
                  <c:v>0.58805031446540879</c:v>
                </c:pt>
                <c:pt idx="1">
                  <c:v>0.20440251572327045</c:v>
                </c:pt>
                <c:pt idx="2">
                  <c:v>0.13836477987421383</c:v>
                </c:pt>
                <c:pt idx="3">
                  <c:v>5.9748427672955975E-2</c:v>
                </c:pt>
                <c:pt idx="4">
                  <c:v>9.433962264150943E-3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B-4A26-8E0F-F300D1D8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5"/>
        <c:axId val="130455040"/>
        <c:axId val="130456576"/>
      </c:barChart>
      <c:catAx>
        <c:axId val="1304550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30456576"/>
        <c:crosses val="autoZero"/>
        <c:auto val="1"/>
        <c:lblAlgn val="ctr"/>
        <c:lblOffset val="100"/>
        <c:noMultiLvlLbl val="0"/>
      </c:catAx>
      <c:valAx>
        <c:axId val="130456576"/>
        <c:scaling>
          <c:orientation val="minMax"/>
        </c:scaling>
        <c:delete val="0"/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ES" b="0"/>
                  <a:t>porcentaje</a:t>
                </a:r>
              </a:p>
            </c:rich>
          </c:tx>
          <c:layout>
            <c:manualLayout>
              <c:xMode val="edge"/>
              <c:yMode val="edge"/>
              <c:x val="0.60118428590840767"/>
              <c:y val="1.5909204563872098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30455040"/>
        <c:crossesAt val="1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6594932605535"/>
          <c:y val="2.3727647444457534E-2"/>
          <c:w val="0.84325640569829174"/>
          <c:h val="0.84297926247701682"/>
        </c:manualLayout>
      </c:layout>
      <c:lineChart>
        <c:grouping val="standard"/>
        <c:varyColors val="0"/>
        <c:ser>
          <c:idx val="1"/>
          <c:order val="0"/>
          <c:tx>
            <c:strRef>
              <c:f>'G11'!$A$37</c:f>
              <c:strCache>
                <c:ptCount val="1"/>
                <c:pt idx="0">
                  <c:v>Recaudación íntegra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0"/>
              <c:layout>
                <c:manualLayout>
                  <c:x val="-1.2394864984506419E-2"/>
                  <c:y val="-3.6493968232595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F9-4779-9915-A0CBC52E7900}"/>
                </c:ext>
              </c:extLst>
            </c:dLbl>
            <c:dLbl>
              <c:idx val="10"/>
              <c:layout>
                <c:manualLayout>
                  <c:x val="-7.4369189907038516E-2"/>
                  <c:y val="-3.9100680249209881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F9-4779-9915-A0CBC52E7900}"/>
                </c:ext>
              </c:extLst>
            </c:dLbl>
            <c:dLbl>
              <c:idx val="11"/>
              <c:layout>
                <c:manualLayout>
                  <c:x val="-2.1248339973439574E-2"/>
                  <c:y val="-5.47409523488938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F9-4779-9915-A0CBC52E79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'G11'!$B$36:$N$36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'G11'!$B$37:$N$37</c:f>
              <c:numCache>
                <c:formatCode>#,##0_ ;\-#,##0\ </c:formatCode>
                <c:ptCount val="13"/>
                <c:pt idx="0">
                  <c:v>4569564.6942950003</c:v>
                </c:pt>
                <c:pt idx="1">
                  <c:v>4310607.8166413335</c:v>
                </c:pt>
                <c:pt idx="2">
                  <c:v>4068712.8816560996</c:v>
                </c:pt>
                <c:pt idx="3">
                  <c:v>3954897.5947099994</c:v>
                </c:pt>
                <c:pt idx="4">
                  <c:v>4034191.014140001</c:v>
                </c:pt>
                <c:pt idx="5">
                  <c:v>4070844.3805172136</c:v>
                </c:pt>
                <c:pt idx="6">
                  <c:v>4368385.4952831548</c:v>
                </c:pt>
                <c:pt idx="7">
                  <c:v>4255033.6640033815</c:v>
                </c:pt>
                <c:pt idx="8">
                  <c:v>4398741.824022294</c:v>
                </c:pt>
                <c:pt idx="9">
                  <c:v>4563540.837909136</c:v>
                </c:pt>
                <c:pt idx="10">
                  <c:v>4959181.2822870379</c:v>
                </c:pt>
                <c:pt idx="11">
                  <c:v>5107259.0582420966</c:v>
                </c:pt>
                <c:pt idx="12">
                  <c:v>5508404.9902772699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9-4779-9915-A0CBC52E7900}"/>
            </c:ext>
          </c:extLst>
        </c:ser>
        <c:ser>
          <c:idx val="2"/>
          <c:order val="1"/>
          <c:tx>
            <c:strRef>
              <c:f>'G11'!$A$38</c:f>
              <c:strCache>
                <c:ptCount val="1"/>
                <c:pt idx="0">
                  <c:v>Devoluciones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0624169986719787E-2"/>
                  <c:y val="-3.6493968232595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F9-4779-9915-A0CBC52E7900}"/>
                </c:ext>
              </c:extLst>
            </c:dLbl>
            <c:dLbl>
              <c:idx val="10"/>
              <c:layout>
                <c:manualLayout>
                  <c:x val="-8.1451969898185039E-2"/>
                  <c:y val="-4.9527733568580541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F9-4779-9915-A0CBC52E7900}"/>
                </c:ext>
              </c:extLst>
            </c:dLbl>
            <c:dLbl>
              <c:idx val="11"/>
              <c:layout>
                <c:manualLayout>
                  <c:x val="-2.1248339973439574E-2"/>
                  <c:y val="-3.91006802492098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F9-4779-9915-A0CBC52E79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'G11'!$B$36:$N$36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'G11'!$B$38:$N$38</c:f>
              <c:numCache>
                <c:formatCode>#,##0_ ;\-#,##0\ </c:formatCode>
                <c:ptCount val="13"/>
                <c:pt idx="0">
                  <c:v>975947.18363299989</c:v>
                </c:pt>
                <c:pt idx="1">
                  <c:v>1131418.4112130001</c:v>
                </c:pt>
                <c:pt idx="2">
                  <c:v>1032557.03625</c:v>
                </c:pt>
                <c:pt idx="3">
                  <c:v>1085991.9175</c:v>
                </c:pt>
                <c:pt idx="4">
                  <c:v>891687.28760599997</c:v>
                </c:pt>
                <c:pt idx="5">
                  <c:v>1092254.5549000001</c:v>
                </c:pt>
                <c:pt idx="6">
                  <c:v>1461255.496945</c:v>
                </c:pt>
                <c:pt idx="7">
                  <c:v>1247467.96845</c:v>
                </c:pt>
                <c:pt idx="8">
                  <c:v>1200312.0317500001</c:v>
                </c:pt>
                <c:pt idx="9">
                  <c:v>1313808.9812799999</c:v>
                </c:pt>
                <c:pt idx="10">
                  <c:v>1276510.16967</c:v>
                </c:pt>
                <c:pt idx="11">
                  <c:v>1624305.46783</c:v>
                </c:pt>
                <c:pt idx="12">
                  <c:v>1567272.9948399998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F9-4779-9915-A0CBC52E7900}"/>
            </c:ext>
          </c:extLst>
        </c:ser>
        <c:ser>
          <c:idx val="3"/>
          <c:order val="2"/>
          <c:tx>
            <c:strRef>
              <c:f>'G11'!$A$39</c:f>
              <c:strCache>
                <c:ptCount val="1"/>
                <c:pt idx="0">
                  <c:v>Recaudación líquida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1.0624169986719787E-2"/>
                  <c:y val="-3.1280544199367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F9-4779-9915-A0CBC52E7900}"/>
                </c:ext>
              </c:extLst>
            </c:dLbl>
            <c:dLbl>
              <c:idx val="10"/>
              <c:layout>
                <c:manualLayout>
                  <c:x val="-6.9057104913678613E-2"/>
                  <c:y val="-3.3887256215981897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F9-4779-9915-A0CBC52E7900}"/>
                </c:ext>
              </c:extLst>
            </c:dLbl>
            <c:dLbl>
              <c:idx val="11"/>
              <c:layout>
                <c:manualLayout>
                  <c:x val="-1.7706949977866312E-2"/>
                  <c:y val="3.64939682325958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F9-4779-9915-A0CBC52E79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'G11'!$B$36:$N$36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'G11'!$B$39:$N$39</c:f>
              <c:numCache>
                <c:formatCode>#,##0_ ;\-#,##0\ </c:formatCode>
                <c:ptCount val="13"/>
                <c:pt idx="0">
                  <c:v>3593617.5106620006</c:v>
                </c:pt>
                <c:pt idx="1">
                  <c:v>3179189.4054283332</c:v>
                </c:pt>
                <c:pt idx="2">
                  <c:v>3036155.8454060997</c:v>
                </c:pt>
                <c:pt idx="3">
                  <c:v>2868905.6772099994</c:v>
                </c:pt>
                <c:pt idx="4">
                  <c:v>3142503.7265340011</c:v>
                </c:pt>
                <c:pt idx="5">
                  <c:v>2978589.8256172137</c:v>
                </c:pt>
                <c:pt idx="6">
                  <c:v>2907129.9983381545</c:v>
                </c:pt>
                <c:pt idx="7">
                  <c:v>3007565.6955533815</c:v>
                </c:pt>
                <c:pt idx="8">
                  <c:v>3198429.7922722939</c:v>
                </c:pt>
                <c:pt idx="9">
                  <c:v>3249731.856629136</c:v>
                </c:pt>
                <c:pt idx="10">
                  <c:v>3682671.1126170363</c:v>
                </c:pt>
                <c:pt idx="11">
                  <c:v>3482953.5904120966</c:v>
                </c:pt>
                <c:pt idx="12">
                  <c:v>3941131.99543727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7F9-4779-9915-A0CBC52E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76736"/>
        <c:axId val="139078272"/>
      </c:lineChart>
      <c:catAx>
        <c:axId val="1390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078272"/>
        <c:crosses val="autoZero"/>
        <c:auto val="1"/>
        <c:lblAlgn val="ctr"/>
        <c:lblOffset val="100"/>
        <c:noMultiLvlLbl val="0"/>
      </c:catAx>
      <c:valAx>
        <c:axId val="1390782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miles €</a:t>
                </a:r>
              </a:p>
            </c:rich>
          </c:tx>
          <c:layout>
            <c:manualLayout>
              <c:xMode val="edge"/>
              <c:yMode val="edge"/>
              <c:x val="1.2394864984506419E-2"/>
              <c:y val="0.405080379093923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90767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http://intranet.gesconhtn.admon-cfnavarra.es/_layouts/images/blank.gif" TargetMode="External"/><Relationship Id="rId1" Type="http://schemas.openxmlformats.org/officeDocument/2006/relationships/image" Target="../media/image1.gif"/><Relationship Id="rId4" Type="http://schemas.openxmlformats.org/officeDocument/2006/relationships/image" Target="http://intranet.gesconhtn.admon-cfnavarra.es/_layouts/images/menudark.gif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346709</xdr:colOff>
      <xdr:row>11</xdr:row>
      <xdr:rowOff>34290</xdr:rowOff>
    </xdr:from>
    <xdr:to>
      <xdr:col>7</xdr:col>
      <xdr:colOff>428624</xdr:colOff>
      <xdr:row>29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346709</xdr:colOff>
      <xdr:row>11</xdr:row>
      <xdr:rowOff>34290</xdr:rowOff>
    </xdr:from>
    <xdr:to>
      <xdr:col>7</xdr:col>
      <xdr:colOff>428624</xdr:colOff>
      <xdr:row>29</xdr:row>
      <xdr:rowOff>85725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120646</xdr:colOff>
      <xdr:row>2</xdr:row>
      <xdr:rowOff>25397</xdr:rowOff>
    </xdr:from>
    <xdr:to>
      <xdr:col>7</xdr:col>
      <xdr:colOff>641728</xdr:colOff>
      <xdr:row>22</xdr:row>
      <xdr:rowOff>51305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238123</xdr:colOff>
      <xdr:row>2</xdr:row>
      <xdr:rowOff>38100</xdr:rowOff>
    </xdr:from>
    <xdr:to>
      <xdr:col>7</xdr:col>
      <xdr:colOff>460913</xdr:colOff>
      <xdr:row>26</xdr:row>
      <xdr:rowOff>22240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238122</xdr:colOff>
      <xdr:row>2</xdr:row>
      <xdr:rowOff>9524</xdr:rowOff>
    </xdr:from>
    <xdr:to>
      <xdr:col>8</xdr:col>
      <xdr:colOff>486727</xdr:colOff>
      <xdr:row>24</xdr:row>
      <xdr:rowOff>42623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163830</xdr:colOff>
      <xdr:row>2</xdr:row>
      <xdr:rowOff>28575</xdr:rowOff>
    </xdr:from>
    <xdr:to>
      <xdr:col>7</xdr:col>
      <xdr:colOff>742950</xdr:colOff>
      <xdr:row>25</xdr:row>
      <xdr:rowOff>51435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128587</xdr:colOff>
      <xdr:row>4</xdr:row>
      <xdr:rowOff>85725</xdr:rowOff>
    </xdr:from>
    <xdr:to>
      <xdr:col>4</xdr:col>
      <xdr:colOff>661987</xdr:colOff>
      <xdr:row>5</xdr:row>
      <xdr:rowOff>104775</xdr:rowOff>
    </xdr:to>
    <xdr:sp macro="" textlink="">
      <xdr:nvSpPr>
        <xdr:cNvPr id="3" name="2 CuadroTexto"/>
        <xdr:cNvSpPr txBox="1"/>
      </xdr:nvSpPr>
      <xdr:spPr>
        <a:xfrm>
          <a:off x="3900487" y="1143000"/>
          <a:ext cx="5334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900" b="1">
              <a:ln>
                <a:noFill/>
              </a:ln>
              <a:solidFill>
                <a:srgbClr val="C00000"/>
              </a:solidFill>
            </a:rPr>
            <a:t>IVA</a:t>
          </a:r>
        </a:p>
      </xdr:txBody>
    </xdr:sp>
    <xdr:clientData/>
  </xdr:twoCellAnchor>
  <xdr:twoCellAnchor>
    <xdr:from>
      <xdr:col>4</xdr:col>
      <xdr:colOff>52387</xdr:colOff>
      <xdr:row>11</xdr:row>
      <xdr:rowOff>47625</xdr:rowOff>
    </xdr:from>
    <xdr:to>
      <xdr:col>5</xdr:col>
      <xdr:colOff>80962</xdr:colOff>
      <xdr:row>12</xdr:row>
      <xdr:rowOff>85725</xdr:rowOff>
    </xdr:to>
    <xdr:sp macro="" textlink="">
      <xdr:nvSpPr>
        <xdr:cNvPr id="4" name="3 CuadroTexto"/>
        <xdr:cNvSpPr txBox="1"/>
      </xdr:nvSpPr>
      <xdr:spPr>
        <a:xfrm>
          <a:off x="3824287" y="2238375"/>
          <a:ext cx="8763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900" b="1">
              <a:ln>
                <a:noFill/>
              </a:ln>
              <a:solidFill>
                <a:schemeClr val="accent5"/>
              </a:solidFill>
            </a:rPr>
            <a:t>Informativas</a:t>
          </a:r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0.50718</cdr:x>
      <cdr:y>0.5694</cdr:y>
    </cdr:from>
    <cdr:to>
      <cdr:x>0.66803</cdr:x>
      <cdr:y>0.62108</cdr:y>
    </cdr:to>
    <cdr:sp macro="" textlink="">
      <cdr:nvSpPr>
        <cdr:cNvPr id="2" name="3 CuadroTexto"/>
        <cdr:cNvSpPr txBox="1"/>
      </cdr:nvSpPr>
      <cdr:spPr>
        <a:xfrm xmlns:a="http://schemas.openxmlformats.org/drawingml/2006/main">
          <a:off x="3317874" y="2133600"/>
          <a:ext cx="1052196" cy="193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900" b="1">
              <a:ln>
                <a:noFill/>
              </a:ln>
              <a:solidFill>
                <a:schemeClr val="accent3"/>
              </a:solidFill>
            </a:rPr>
            <a:t>Fraccionamientos</a:t>
          </a:r>
        </a:p>
      </cdr:txBody>
    </cdr:sp>
  </cdr:relSizeAnchor>
  <cdr:relSizeAnchor xmlns:cdr="http://schemas.openxmlformats.org/drawingml/2006/chartDrawing">
    <cdr:from>
      <cdr:x>0.42487</cdr:x>
      <cdr:y>0.7397</cdr:y>
    </cdr:from>
    <cdr:to>
      <cdr:x>0.76558</cdr:x>
      <cdr:y>0.79817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779395" y="2771774"/>
          <a:ext cx="2228849" cy="219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900" b="1">
              <a:ln>
                <a:noFill/>
              </a:ln>
              <a:solidFill>
                <a:schemeClr val="accent4"/>
              </a:solidFill>
            </a:rPr>
            <a:t>Recap.</a:t>
          </a:r>
          <a:r>
            <a:rPr lang="es-ES" sz="900" b="1" baseline="0">
              <a:ln>
                <a:noFill/>
              </a:ln>
              <a:solidFill>
                <a:schemeClr val="accent4"/>
              </a:solidFill>
            </a:rPr>
            <a:t> operaciones intracomunitarias</a:t>
          </a:r>
          <a:endParaRPr lang="es-ES" sz="900" b="1">
            <a:ln>
              <a:noFill/>
            </a:ln>
            <a:solidFill>
              <a:schemeClr val="accent4"/>
            </a:solidFill>
          </a:endParaRPr>
        </a:p>
      </cdr:txBody>
    </cdr:sp>
  </cdr:relSizeAnchor>
  <cdr:relSizeAnchor xmlns:cdr="http://schemas.openxmlformats.org/drawingml/2006/chartDrawing">
    <cdr:from>
      <cdr:x>0.45185</cdr:x>
      <cdr:y>0.85155</cdr:y>
    </cdr:from>
    <cdr:to>
      <cdr:x>0.68695</cdr:x>
      <cdr:y>0.89561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2955926" y="3190875"/>
          <a:ext cx="1537970" cy="16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900" b="1">
              <a:ln>
                <a:noFill/>
              </a:ln>
              <a:solidFill>
                <a:schemeClr val="accent6"/>
              </a:solidFill>
            </a:rPr>
            <a:t>Sociedades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272414</xdr:colOff>
      <xdr:row>2</xdr:row>
      <xdr:rowOff>123821</xdr:rowOff>
    </xdr:from>
    <xdr:to>
      <xdr:col>6</xdr:col>
      <xdr:colOff>420429</xdr:colOff>
      <xdr:row>21</xdr:row>
      <xdr:rowOff>123821</xdr:rowOff>
    </xdr:to>
    <xdr:graphicFrame macro="">
      <xdr:nvGraphicFramePr>
        <xdr:cNvPr id="6" name="5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387349</xdr:colOff>
      <xdr:row>2</xdr:row>
      <xdr:rowOff>31750</xdr:rowOff>
    </xdr:from>
    <xdr:to>
      <xdr:col>5</xdr:col>
      <xdr:colOff>79375</xdr:colOff>
      <xdr:row>25</xdr:row>
      <xdr:rowOff>120650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387349</xdr:colOff>
      <xdr:row>2</xdr:row>
      <xdr:rowOff>31750</xdr:rowOff>
    </xdr:from>
    <xdr:to>
      <xdr:col>5</xdr:col>
      <xdr:colOff>79375</xdr:colOff>
      <xdr:row>25</xdr:row>
      <xdr:rowOff>120650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347344</xdr:colOff>
      <xdr:row>2</xdr:row>
      <xdr:rowOff>12698</xdr:rowOff>
    </xdr:from>
    <xdr:to>
      <xdr:col>3</xdr:col>
      <xdr:colOff>1164044</xdr:colOff>
      <xdr:row>21</xdr:row>
      <xdr:rowOff>128441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347344</xdr:colOff>
      <xdr:row>2</xdr:row>
      <xdr:rowOff>12698</xdr:rowOff>
    </xdr:from>
    <xdr:to>
      <xdr:col>3</xdr:col>
      <xdr:colOff>1164044</xdr:colOff>
      <xdr:row>21</xdr:row>
      <xdr:rowOff>128441</xdr:rowOff>
    </xdr:to>
    <xdr:graphicFrame macro="">
      <xdr:nvGraphicFramePr>
        <xdr:cNvPr id="3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</xdr:row>
      <xdr:rowOff>156208</xdr:rowOff>
    </xdr:from>
    <xdr:to>
      <xdr:col>7</xdr:col>
      <xdr:colOff>681100</xdr:colOff>
      <xdr:row>22</xdr:row>
      <xdr:rowOff>163193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287653</xdr:colOff>
      <xdr:row>2</xdr:row>
      <xdr:rowOff>19048</xdr:rowOff>
    </xdr:from>
    <xdr:to>
      <xdr:col>7</xdr:col>
      <xdr:colOff>152398</xdr:colOff>
      <xdr:row>20</xdr:row>
      <xdr:rowOff>36384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2</xdr:row>
      <xdr:rowOff>66674</xdr:rowOff>
    </xdr:from>
    <xdr:to>
      <xdr:col>7</xdr:col>
      <xdr:colOff>66671</xdr:colOff>
      <xdr:row>20</xdr:row>
      <xdr:rowOff>132872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304799</xdr:colOff>
      <xdr:row>2</xdr:row>
      <xdr:rowOff>66674</xdr:rowOff>
    </xdr:from>
    <xdr:to>
      <xdr:col>7</xdr:col>
      <xdr:colOff>66671</xdr:colOff>
      <xdr:row>20</xdr:row>
      <xdr:rowOff>132872</xdr:rowOff>
    </xdr:to>
    <xdr:graphicFrame macro="">
      <xdr:nvGraphicFramePr>
        <xdr:cNvPr id="3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245742</xdr:colOff>
      <xdr:row>2</xdr:row>
      <xdr:rowOff>38098</xdr:rowOff>
    </xdr:from>
    <xdr:to>
      <xdr:col>7</xdr:col>
      <xdr:colOff>693222</xdr:colOff>
      <xdr:row>24</xdr:row>
      <xdr:rowOff>59053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323848</xdr:colOff>
      <xdr:row>2</xdr:row>
      <xdr:rowOff>19047</xdr:rowOff>
    </xdr:from>
    <xdr:to>
      <xdr:col>7</xdr:col>
      <xdr:colOff>595311</xdr:colOff>
      <xdr:row>25</xdr:row>
      <xdr:rowOff>30001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386714</xdr:colOff>
      <xdr:row>2</xdr:row>
      <xdr:rowOff>19047</xdr:rowOff>
    </xdr:from>
    <xdr:to>
      <xdr:col>6</xdr:col>
      <xdr:colOff>315084</xdr:colOff>
      <xdr:row>22</xdr:row>
      <xdr:rowOff>127061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251458</xdr:colOff>
      <xdr:row>2</xdr:row>
      <xdr:rowOff>34287</xdr:rowOff>
    </xdr:from>
    <xdr:to>
      <xdr:col>6</xdr:col>
      <xdr:colOff>549971</xdr:colOff>
      <xdr:row>25</xdr:row>
      <xdr:rowOff>63053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234949</xdr:colOff>
      <xdr:row>2</xdr:row>
      <xdr:rowOff>73025</xdr:rowOff>
    </xdr:from>
    <xdr:to>
      <xdr:col>8</xdr:col>
      <xdr:colOff>139700</xdr:colOff>
      <xdr:row>20</xdr:row>
      <xdr:rowOff>106362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228597</xdr:colOff>
      <xdr:row>2</xdr:row>
      <xdr:rowOff>28575</xdr:rowOff>
    </xdr:from>
    <xdr:to>
      <xdr:col>8</xdr:col>
      <xdr:colOff>257840</xdr:colOff>
      <xdr:row>23</xdr:row>
      <xdr:rowOff>57673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276223</xdr:colOff>
      <xdr:row>1</xdr:row>
      <xdr:rowOff>152398</xdr:rowOff>
    </xdr:from>
    <xdr:to>
      <xdr:col>8</xdr:col>
      <xdr:colOff>183832</xdr:colOff>
      <xdr:row>23</xdr:row>
      <xdr:rowOff>105249</xdr:rowOff>
    </xdr:to>
    <xdr:graphicFrame macro="">
      <xdr:nvGraphicFramePr>
        <xdr:cNvPr id="4" name="3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302888</xdr:colOff>
      <xdr:row>2</xdr:row>
      <xdr:rowOff>62863</xdr:rowOff>
    </xdr:from>
    <xdr:to>
      <xdr:col>7</xdr:col>
      <xdr:colOff>123824</xdr:colOff>
      <xdr:row>21</xdr:row>
      <xdr:rowOff>55243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219073</xdr:colOff>
      <xdr:row>2</xdr:row>
      <xdr:rowOff>47623</xdr:rowOff>
    </xdr:from>
    <xdr:to>
      <xdr:col>9</xdr:col>
      <xdr:colOff>9523</xdr:colOff>
      <xdr:row>24</xdr:row>
      <xdr:rowOff>10951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201930</xdr:colOff>
      <xdr:row>2</xdr:row>
      <xdr:rowOff>11430</xdr:rowOff>
    </xdr:from>
    <xdr:to>
      <xdr:col>8</xdr:col>
      <xdr:colOff>175260</xdr:colOff>
      <xdr:row>25</xdr:row>
      <xdr:rowOff>146685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</xdr:colOff>
      <xdr:row>2</xdr:row>
      <xdr:rowOff>0</xdr:rowOff>
    </xdr:from>
    <xdr:to>
      <xdr:col>7</xdr:col>
      <xdr:colOff>38100</xdr:colOff>
      <xdr:row>29</xdr:row>
      <xdr:rowOff>15240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329565</xdr:colOff>
      <xdr:row>2</xdr:row>
      <xdr:rowOff>0</xdr:rowOff>
    </xdr:from>
    <xdr:to>
      <xdr:col>7</xdr:col>
      <xdr:colOff>38100</xdr:colOff>
      <xdr:row>29</xdr:row>
      <xdr:rowOff>15240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220979</xdr:colOff>
      <xdr:row>2</xdr:row>
      <xdr:rowOff>5711</xdr:rowOff>
    </xdr:from>
    <xdr:to>
      <xdr:col>7</xdr:col>
      <xdr:colOff>75858</xdr:colOff>
      <xdr:row>22</xdr:row>
      <xdr:rowOff>112143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2" name="Picture 48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95059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</xdr:col>
      <xdr:colOff>9525</xdr:colOff>
      <xdr:row>21</xdr:row>
      <xdr:rowOff>0</xdr:rowOff>
    </xdr:to>
    <xdr:pic>
      <xdr:nvPicPr>
        <xdr:cNvPr id="3" name="Picture 46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03917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123825</xdr:rowOff>
    </xdr:to>
    <xdr:pic>
      <xdr:nvPicPr>
        <xdr:cNvPr id="4" name="Picture 45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6781800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9525</xdr:colOff>
      <xdr:row>15</xdr:row>
      <xdr:rowOff>0</xdr:rowOff>
    </xdr:to>
    <xdr:pic>
      <xdr:nvPicPr>
        <xdr:cNvPr id="5" name="Picture 44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7353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123825</xdr:rowOff>
    </xdr:to>
    <xdr:pic>
      <xdr:nvPicPr>
        <xdr:cNvPr id="6" name="Picture 43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7353300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9525</xdr:colOff>
      <xdr:row>23</xdr:row>
      <xdr:rowOff>0</xdr:rowOff>
    </xdr:to>
    <xdr:pic>
      <xdr:nvPicPr>
        <xdr:cNvPr id="7" name="Picture 42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12776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9525</xdr:rowOff>
    </xdr:to>
    <xdr:pic>
      <xdr:nvPicPr>
        <xdr:cNvPr id="8" name="Picture 41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9621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0</xdr:rowOff>
    </xdr:to>
    <xdr:pic>
      <xdr:nvPicPr>
        <xdr:cNvPr id="9" name="Picture 40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7721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12</xdr:row>
      <xdr:rowOff>9525</xdr:rowOff>
    </xdr:to>
    <xdr:pic>
      <xdr:nvPicPr>
        <xdr:cNvPr id="10" name="Picture 39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57721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9525</xdr:colOff>
      <xdr:row>16</xdr:row>
      <xdr:rowOff>0</xdr:rowOff>
    </xdr:to>
    <xdr:pic>
      <xdr:nvPicPr>
        <xdr:cNvPr id="11" name="Picture 38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79248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9525</xdr:rowOff>
    </xdr:to>
    <xdr:pic>
      <xdr:nvPicPr>
        <xdr:cNvPr id="12" name="Picture 37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0391775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9525</xdr:colOff>
      <xdr:row>15</xdr:row>
      <xdr:rowOff>0</xdr:rowOff>
    </xdr:to>
    <xdr:pic>
      <xdr:nvPicPr>
        <xdr:cNvPr id="13" name="Picture 36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7353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17</xdr:row>
      <xdr:rowOff>9525</xdr:rowOff>
    </xdr:to>
    <xdr:pic>
      <xdr:nvPicPr>
        <xdr:cNvPr id="14" name="Picture 35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849630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9525</xdr:colOff>
      <xdr:row>9</xdr:row>
      <xdr:rowOff>0</xdr:rowOff>
    </xdr:to>
    <xdr:pic>
      <xdr:nvPicPr>
        <xdr:cNvPr id="15" name="Picture 34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0481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9525</xdr:rowOff>
    </xdr:to>
    <xdr:pic>
      <xdr:nvPicPr>
        <xdr:cNvPr id="16" name="Picture 33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906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17" name="Picture 32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28016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9525</xdr:rowOff>
    </xdr:to>
    <xdr:pic>
      <xdr:nvPicPr>
        <xdr:cNvPr id="18" name="Picture 31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242060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9525</xdr:colOff>
      <xdr:row>11</xdr:row>
      <xdr:rowOff>0</xdr:rowOff>
    </xdr:to>
    <xdr:pic>
      <xdr:nvPicPr>
        <xdr:cNvPr id="19" name="Picture 30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1625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pic>
      <xdr:nvPicPr>
        <xdr:cNvPr id="20" name="Picture 29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1277600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9525</xdr:colOff>
      <xdr:row>8</xdr:row>
      <xdr:rowOff>0</xdr:rowOff>
    </xdr:to>
    <xdr:pic>
      <xdr:nvPicPr>
        <xdr:cNvPr id="21" name="Picture 28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543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9525</xdr:rowOff>
    </xdr:to>
    <xdr:pic>
      <xdr:nvPicPr>
        <xdr:cNvPr id="22" name="Picture 27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165860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23" name="Picture 26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3906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123825</xdr:rowOff>
    </xdr:to>
    <xdr:pic>
      <xdr:nvPicPr>
        <xdr:cNvPr id="24" name="Picture 25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7924800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9525</xdr:colOff>
      <xdr:row>22</xdr:row>
      <xdr:rowOff>0</xdr:rowOff>
    </xdr:to>
    <xdr:pic>
      <xdr:nvPicPr>
        <xdr:cNvPr id="25" name="Picture 24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07727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9525</xdr:rowOff>
    </xdr:to>
    <xdr:pic>
      <xdr:nvPicPr>
        <xdr:cNvPr id="26" name="Picture 23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4657725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9525</xdr:colOff>
      <xdr:row>7</xdr:row>
      <xdr:rowOff>0</xdr:rowOff>
    </xdr:to>
    <xdr:pic>
      <xdr:nvPicPr>
        <xdr:cNvPr id="27" name="Picture 22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0384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9525</xdr:rowOff>
    </xdr:to>
    <xdr:pic>
      <xdr:nvPicPr>
        <xdr:cNvPr id="28" name="Picture 21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54330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9525</xdr:colOff>
      <xdr:row>18</xdr:row>
      <xdr:rowOff>0</xdr:rowOff>
    </xdr:to>
    <xdr:pic>
      <xdr:nvPicPr>
        <xdr:cNvPr id="29" name="Picture 20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90011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9525</xdr:rowOff>
    </xdr:to>
    <xdr:pic>
      <xdr:nvPicPr>
        <xdr:cNvPr id="30" name="Picture 19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0010775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pic>
      <xdr:nvPicPr>
        <xdr:cNvPr id="31" name="Picture 18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6577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9525</xdr:rowOff>
    </xdr:to>
    <xdr:pic>
      <xdr:nvPicPr>
        <xdr:cNvPr id="32" name="Picture 17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0772775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9525</xdr:colOff>
      <xdr:row>4</xdr:row>
      <xdr:rowOff>0</xdr:rowOff>
    </xdr:to>
    <xdr:pic>
      <xdr:nvPicPr>
        <xdr:cNvPr id="33" name="Picture 16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3906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123825</xdr:rowOff>
    </xdr:to>
    <xdr:pic>
      <xdr:nvPicPr>
        <xdr:cNvPr id="34" name="Picture 15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885825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9525</xdr:colOff>
      <xdr:row>5</xdr:row>
      <xdr:rowOff>0</xdr:rowOff>
    </xdr:to>
    <xdr:pic>
      <xdr:nvPicPr>
        <xdr:cNvPr id="35" name="Picture 14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9621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123825</xdr:rowOff>
    </xdr:to>
    <xdr:pic>
      <xdr:nvPicPr>
        <xdr:cNvPr id="36" name="Picture 13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38475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9525</xdr:colOff>
      <xdr:row>20</xdr:row>
      <xdr:rowOff>0</xdr:rowOff>
    </xdr:to>
    <xdr:pic>
      <xdr:nvPicPr>
        <xdr:cNvPr id="37" name="Picture 12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00107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9525</xdr:rowOff>
    </xdr:to>
    <xdr:pic>
      <xdr:nvPicPr>
        <xdr:cNvPr id="38" name="Picture 11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5336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9525</xdr:colOff>
      <xdr:row>17</xdr:row>
      <xdr:rowOff>0</xdr:rowOff>
    </xdr:to>
    <xdr:pic>
      <xdr:nvPicPr>
        <xdr:cNvPr id="39" name="Picture 10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8496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2</xdr:col>
      <xdr:colOff>0</xdr:colOff>
      <xdr:row>19</xdr:row>
      <xdr:rowOff>9525</xdr:rowOff>
    </xdr:to>
    <xdr:pic>
      <xdr:nvPicPr>
        <xdr:cNvPr id="40" name="Picture 9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5059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9525</xdr:colOff>
      <xdr:row>6</xdr:row>
      <xdr:rowOff>0</xdr:rowOff>
    </xdr:to>
    <xdr:pic>
      <xdr:nvPicPr>
        <xdr:cNvPr id="41" name="Picture 8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25336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9525</xdr:rowOff>
    </xdr:to>
    <xdr:pic>
      <xdr:nvPicPr>
        <xdr:cNvPr id="42" name="Picture 7" descr="http://intranet.gesconhtn.admon-cfnavarra.es/_layouts/images/blank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001125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9525</xdr:colOff>
      <xdr:row>26</xdr:row>
      <xdr:rowOff>0</xdr:rowOff>
    </xdr:to>
    <xdr:pic>
      <xdr:nvPicPr>
        <xdr:cNvPr id="43" name="Picture 6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24206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123825</xdr:rowOff>
    </xdr:to>
    <xdr:pic>
      <xdr:nvPicPr>
        <xdr:cNvPr id="44" name="Picture 5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5162550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9525</xdr:colOff>
      <xdr:row>25</xdr:row>
      <xdr:rowOff>0</xdr:rowOff>
    </xdr:to>
    <xdr:pic>
      <xdr:nvPicPr>
        <xdr:cNvPr id="45" name="Picture 4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20396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123825</xdr:rowOff>
    </xdr:to>
    <xdr:pic>
      <xdr:nvPicPr>
        <xdr:cNvPr id="46" name="Picture 3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4048125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9525</xdr:colOff>
      <xdr:row>13</xdr:row>
      <xdr:rowOff>0</xdr:rowOff>
    </xdr:to>
    <xdr:pic>
      <xdr:nvPicPr>
        <xdr:cNvPr id="47" name="Picture 2" descr="Utilizar Mayús+Entrar para abrir el menú (nueva ventana)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62769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123825</xdr:rowOff>
    </xdr:to>
    <xdr:pic>
      <xdr:nvPicPr>
        <xdr:cNvPr id="48" name="Picture 1" descr="Editar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6276975"/>
          <a:ext cx="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38100</xdr:rowOff>
    </xdr:from>
    <xdr:to>
      <xdr:col>6</xdr:col>
      <xdr:colOff>314326</xdr:colOff>
      <xdr:row>22</xdr:row>
      <xdr:rowOff>4763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2</xdr:row>
      <xdr:rowOff>38100</xdr:rowOff>
    </xdr:from>
    <xdr:to>
      <xdr:col>6</xdr:col>
      <xdr:colOff>314326</xdr:colOff>
      <xdr:row>22</xdr:row>
      <xdr:rowOff>4763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2</xdr:row>
      <xdr:rowOff>0</xdr:rowOff>
    </xdr:from>
    <xdr:to>
      <xdr:col>8</xdr:col>
      <xdr:colOff>666749</xdr:colOff>
      <xdr:row>32</xdr:row>
      <xdr:rowOff>14288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247649</xdr:colOff>
      <xdr:row>2</xdr:row>
      <xdr:rowOff>0</xdr:rowOff>
    </xdr:from>
    <xdr:to>
      <xdr:col>8</xdr:col>
      <xdr:colOff>666749</xdr:colOff>
      <xdr:row>32</xdr:row>
      <xdr:rowOff>14288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546256</xdr:colOff>
      <xdr:row>2</xdr:row>
      <xdr:rowOff>22859</xdr:rowOff>
    </xdr:from>
    <xdr:to>
      <xdr:col>5</xdr:col>
      <xdr:colOff>685799</xdr:colOff>
      <xdr:row>19</xdr:row>
      <xdr:rowOff>19050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</xdr:row>
      <xdr:rowOff>19049</xdr:rowOff>
    </xdr:from>
    <xdr:to>
      <xdr:col>2</xdr:col>
      <xdr:colOff>416250</xdr:colOff>
      <xdr:row>18</xdr:row>
      <xdr:rowOff>107099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546256</xdr:colOff>
      <xdr:row>2</xdr:row>
      <xdr:rowOff>22859</xdr:rowOff>
    </xdr:from>
    <xdr:to>
      <xdr:col>5</xdr:col>
      <xdr:colOff>685799</xdr:colOff>
      <xdr:row>19</xdr:row>
      <xdr:rowOff>19050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2</xdr:row>
      <xdr:rowOff>19049</xdr:rowOff>
    </xdr:from>
    <xdr:to>
      <xdr:col>2</xdr:col>
      <xdr:colOff>416250</xdr:colOff>
      <xdr:row>18</xdr:row>
      <xdr:rowOff>107099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2</xdr:row>
      <xdr:rowOff>19051</xdr:rowOff>
    </xdr:from>
    <xdr:to>
      <xdr:col>3</xdr:col>
      <xdr:colOff>504825</xdr:colOff>
      <xdr:row>26</xdr:row>
      <xdr:rowOff>57151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</xdr:row>
      <xdr:rowOff>19049</xdr:rowOff>
    </xdr:from>
    <xdr:to>
      <xdr:col>7</xdr:col>
      <xdr:colOff>361950</xdr:colOff>
      <xdr:row>22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266698</xdr:colOff>
      <xdr:row>2</xdr:row>
      <xdr:rowOff>47622</xdr:rowOff>
    </xdr:from>
    <xdr:to>
      <xdr:col>8</xdr:col>
      <xdr:colOff>107628</xdr:colOff>
      <xdr:row>21</xdr:row>
      <xdr:rowOff>37144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&#211;N%20FINANCIERA/Memoria%20HTN/Memoria%202019/1.%20Versi&#243;n%20inicial/Administraci&#243;n/Memoria%20HTN%202019%20Cuadros%20y%20Graficos%20Administra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&#211;N%20FINANCIERA/Memoria%20HTN/Memoria%202019/1.%20Versi&#243;n%20inicial/An&#225;lisis%20Recaudatorio/Memoria%20HTN%202019%20Cuadros%20y%20Grafic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emoria%20HFN%202019%20Cuadros%20y%20Graficos%20IN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1"/>
      <sheetName val="C2"/>
      <sheetName val="C3"/>
      <sheetName val="C4"/>
      <sheetName val="G5"/>
      <sheetName val="G6"/>
      <sheetName val="C7"/>
      <sheetName val="G8"/>
      <sheetName val="C9"/>
      <sheetName val="C10"/>
      <sheetName val="G11"/>
      <sheetName val="C12"/>
      <sheetName val="C13"/>
      <sheetName val="C14"/>
      <sheetName val="C15"/>
      <sheetName val="G16"/>
      <sheetName val="C17"/>
      <sheetName val="C18"/>
      <sheetName val="C19"/>
      <sheetName val="G20"/>
      <sheetName val="G21"/>
      <sheetName val="G22"/>
      <sheetName val="C23"/>
      <sheetName val="G24"/>
      <sheetName val="G25"/>
      <sheetName val="C26"/>
      <sheetName val="G27"/>
      <sheetName val="G28"/>
      <sheetName val="G29"/>
      <sheetName val="G30"/>
      <sheetName val="G31"/>
      <sheetName val="C32"/>
      <sheetName val="C33"/>
      <sheetName val="G34"/>
      <sheetName val="C35"/>
      <sheetName val="G36"/>
      <sheetName val="C37"/>
      <sheetName val="C38"/>
      <sheetName val="C39"/>
      <sheetName val="C40"/>
      <sheetName val="C41"/>
      <sheetName val="C42"/>
      <sheetName val="G43"/>
      <sheetName val="G44"/>
      <sheetName val="C45"/>
      <sheetName val="C46"/>
      <sheetName val="C47"/>
      <sheetName val="G48"/>
      <sheetName val="G49"/>
      <sheetName val="G50"/>
      <sheetName val="C51"/>
      <sheetName val="C52"/>
      <sheetName val="G53"/>
      <sheetName val="C54"/>
      <sheetName val="G55"/>
      <sheetName val="G56"/>
      <sheetName val="C57"/>
      <sheetName val="C58"/>
      <sheetName val="C59"/>
      <sheetName val="G60"/>
      <sheetName val="G61"/>
      <sheetName val="G62"/>
      <sheetName val="G63"/>
      <sheetName val="G64"/>
      <sheetName val="G65"/>
      <sheetName val="C66"/>
      <sheetName val="G67"/>
      <sheetName val="C68"/>
      <sheetName val="C69"/>
      <sheetName val="C70"/>
      <sheetName val="C71"/>
      <sheetName val="C72"/>
      <sheetName val="C73"/>
      <sheetName val="C74"/>
      <sheetName val="C75"/>
      <sheetName val="C76"/>
      <sheetName val="C77"/>
      <sheetName val="C78"/>
    </sheetNames>
    <sheetDataSet>
      <sheetData sheetId="0" refreshError="1"/>
      <sheetData sheetId="1" refreshError="1"/>
      <sheetData sheetId="2" refreshError="1"/>
      <sheetData sheetId="3">
        <row r="3">
          <cell r="B3">
            <v>2018</v>
          </cell>
          <cell r="D3">
            <v>2019</v>
          </cell>
        </row>
        <row r="5">
          <cell r="A5" t="str">
            <v>Gastos de personal</v>
          </cell>
          <cell r="B5">
            <v>15527.24</v>
          </cell>
          <cell r="D5">
            <v>16718.03</v>
          </cell>
        </row>
        <row r="6">
          <cell r="A6" t="str">
            <v>Gastos corrientes en bienes y servicios</v>
          </cell>
          <cell r="B6">
            <v>7173.79</v>
          </cell>
          <cell r="D6">
            <v>6859.08</v>
          </cell>
        </row>
        <row r="7">
          <cell r="A7" t="str">
            <v>Gastos financieros</v>
          </cell>
          <cell r="B7">
            <v>1082.3800000000001</v>
          </cell>
          <cell r="D7">
            <v>1686.22</v>
          </cell>
        </row>
        <row r="8">
          <cell r="A8" t="str">
            <v>Inversiones reales</v>
          </cell>
          <cell r="B8">
            <v>1596.02</v>
          </cell>
          <cell r="D8">
            <v>1568.63</v>
          </cell>
        </row>
      </sheetData>
      <sheetData sheetId="4" refreshError="1"/>
      <sheetData sheetId="5">
        <row r="25">
          <cell r="B25">
            <v>2018</v>
          </cell>
          <cell r="C25">
            <v>2019</v>
          </cell>
        </row>
        <row r="26">
          <cell r="A26" t="str">
            <v>Femenino</v>
          </cell>
          <cell r="B26">
            <v>47.4</v>
          </cell>
          <cell r="C26">
            <v>47.61</v>
          </cell>
        </row>
        <row r="27">
          <cell r="A27" t="str">
            <v>Masculino</v>
          </cell>
          <cell r="B27">
            <v>47.61</v>
          </cell>
          <cell r="C27">
            <v>47.13</v>
          </cell>
        </row>
        <row r="28">
          <cell r="A28" t="str">
            <v>Total Personal</v>
          </cell>
          <cell r="B28">
            <v>47.47</v>
          </cell>
          <cell r="C28">
            <v>47.46</v>
          </cell>
        </row>
      </sheetData>
      <sheetData sheetId="6">
        <row r="34">
          <cell r="B34">
            <v>2018</v>
          </cell>
          <cell r="C34">
            <v>2019</v>
          </cell>
        </row>
        <row r="35">
          <cell r="A35" t="str">
            <v>Dirección</v>
          </cell>
          <cell r="B35">
            <v>2</v>
          </cell>
          <cell r="C35">
            <v>2</v>
          </cell>
        </row>
        <row r="36">
          <cell r="A36" t="str">
            <v>Administración</v>
          </cell>
          <cell r="B36">
            <v>5</v>
          </cell>
          <cell r="C36">
            <v>0</v>
          </cell>
        </row>
        <row r="37">
          <cell r="A37" t="str">
            <v>Asistencia e Información al Contribuyente</v>
          </cell>
          <cell r="B37">
            <v>72</v>
          </cell>
          <cell r="C37">
            <v>68</v>
          </cell>
        </row>
        <row r="38">
          <cell r="A38" t="str">
            <v>Convenio Económico y Planificación Financiera</v>
          </cell>
          <cell r="B38">
            <v>7</v>
          </cell>
          <cell r="C38">
            <v>13</v>
          </cell>
        </row>
        <row r="39">
          <cell r="A39" t="str">
            <v>Desarrollo Normativo y Asesoramiento Jurídico</v>
          </cell>
          <cell r="B39">
            <v>7</v>
          </cell>
          <cell r="C39">
            <v>8</v>
          </cell>
        </row>
        <row r="40">
          <cell r="A40" t="str">
            <v>Gestión del IRPF y sobre el Patrimonio</v>
          </cell>
          <cell r="B40">
            <v>51</v>
          </cell>
          <cell r="C40">
            <v>51</v>
          </cell>
        </row>
        <row r="41">
          <cell r="A41" t="str">
            <v>Gestión Tributaria</v>
          </cell>
          <cell r="B41">
            <v>49</v>
          </cell>
          <cell r="C41">
            <v>47</v>
          </cell>
        </row>
        <row r="42">
          <cell r="A42" t="str">
            <v>Inspección Tributaria</v>
          </cell>
          <cell r="B42">
            <v>44</v>
          </cell>
          <cell r="C42">
            <v>42</v>
          </cell>
        </row>
        <row r="43">
          <cell r="A43" t="str">
            <v>Recaudación</v>
          </cell>
          <cell r="B43">
            <v>30</v>
          </cell>
          <cell r="C43">
            <v>33</v>
          </cell>
        </row>
        <row r="44">
          <cell r="A44" t="str">
            <v>Riqueza Territorial y Tributos Patrimoniales</v>
          </cell>
          <cell r="B44">
            <v>28</v>
          </cell>
          <cell r="C44">
            <v>30</v>
          </cell>
        </row>
        <row r="45">
          <cell r="A45" t="str">
            <v>Sistemas de Información Tributaria</v>
          </cell>
          <cell r="B45">
            <v>25</v>
          </cell>
          <cell r="C45">
            <v>24</v>
          </cell>
        </row>
      </sheetData>
      <sheetData sheetId="7" refreshError="1"/>
      <sheetData sheetId="8">
        <row r="25">
          <cell r="B25">
            <v>2018</v>
          </cell>
          <cell r="D25">
            <v>2019</v>
          </cell>
        </row>
        <row r="26">
          <cell r="A26" t="str">
            <v>Ocupando plaza como titular</v>
          </cell>
          <cell r="C26">
            <v>0.57499999999999996</v>
          </cell>
          <cell r="E26">
            <v>0.58805031446540879</v>
          </cell>
        </row>
        <row r="27">
          <cell r="A27" t="str">
            <v>Jefaturas</v>
          </cell>
          <cell r="C27">
            <v>0.19687499999999999</v>
          </cell>
          <cell r="E27">
            <v>0.20440251572327045</v>
          </cell>
        </row>
        <row r="28">
          <cell r="A28" t="str">
            <v>Contratados</v>
          </cell>
          <cell r="C28">
            <v>0.16250000000000001</v>
          </cell>
          <cell r="E28">
            <v>0.13836477987421383</v>
          </cell>
        </row>
        <row r="29">
          <cell r="A29" t="str">
            <v>Formación</v>
          </cell>
          <cell r="C29">
            <v>0.05</v>
          </cell>
          <cell r="E29">
            <v>5.9748427672955975E-2</v>
          </cell>
        </row>
        <row r="30">
          <cell r="A30" t="str">
            <v>Otros</v>
          </cell>
          <cell r="C30">
            <v>1.5625E-2</v>
          </cell>
          <cell r="E30">
            <v>9.433962264150943E-3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1"/>
      <sheetName val="C2"/>
      <sheetName val="C3"/>
      <sheetName val="C4"/>
      <sheetName val="G5"/>
      <sheetName val="G6"/>
      <sheetName val="C7"/>
      <sheetName val="G8"/>
      <sheetName val="C9"/>
      <sheetName val="C10"/>
      <sheetName val="G11"/>
      <sheetName val="C12"/>
      <sheetName val="C13"/>
      <sheetName val="C14"/>
      <sheetName val="C15"/>
      <sheetName val="G16"/>
      <sheetName val="C17"/>
      <sheetName val="C18"/>
      <sheetName val="C19"/>
      <sheetName val="G20"/>
      <sheetName val="G21"/>
      <sheetName val="G22"/>
      <sheetName val="C23"/>
      <sheetName val="G24"/>
      <sheetName val="G25"/>
      <sheetName val="C26"/>
      <sheetName val="G27"/>
      <sheetName val="G28"/>
      <sheetName val="G29"/>
      <sheetName val="G30"/>
      <sheetName val="G31"/>
      <sheetName val="C32"/>
      <sheetName val="C33"/>
      <sheetName val="G34"/>
      <sheetName val="C35"/>
      <sheetName val="G36"/>
      <sheetName val="C37"/>
      <sheetName val="C38"/>
      <sheetName val="C39"/>
      <sheetName val="C40"/>
      <sheetName val="C41"/>
      <sheetName val="C42"/>
      <sheetName val="G43"/>
      <sheetName val="G44"/>
      <sheetName val="C45"/>
      <sheetName val="C46"/>
      <sheetName val="C47"/>
      <sheetName val="G48"/>
      <sheetName val="G49"/>
      <sheetName val="G50"/>
      <sheetName val="C51"/>
      <sheetName val="C52"/>
      <sheetName val="G53"/>
      <sheetName val="C54"/>
      <sheetName val="G55"/>
      <sheetName val="G56"/>
      <sheetName val="C57"/>
      <sheetName val="C58"/>
      <sheetName val="C59"/>
      <sheetName val="G60"/>
      <sheetName val="G61"/>
      <sheetName val="G62"/>
      <sheetName val="G63"/>
      <sheetName val="G64"/>
      <sheetName val="G65"/>
      <sheetName val="C66"/>
      <sheetName val="G67"/>
      <sheetName val="C68"/>
      <sheetName val="C69"/>
      <sheetName val="C70"/>
      <sheetName val="C71"/>
      <sheetName val="C72"/>
      <sheetName val="C73"/>
      <sheetName val="C74"/>
      <sheetName val="C75"/>
      <sheetName val="C76"/>
      <sheetName val="C77"/>
      <sheetName val="C7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B5">
            <v>5107259.0582420966</v>
          </cell>
          <cell r="C5">
            <v>5508404.9902772699</v>
          </cell>
        </row>
        <row r="6">
          <cell r="B6">
            <v>1624305.46783</v>
          </cell>
          <cell r="C6">
            <v>1567272.9948399998</v>
          </cell>
        </row>
        <row r="7">
          <cell r="B7">
            <v>3482953.5904120966</v>
          </cell>
          <cell r="C7">
            <v>3941131.99543727</v>
          </cell>
        </row>
      </sheetData>
      <sheetData sheetId="11">
        <row r="36">
          <cell r="B36">
            <v>2007</v>
          </cell>
          <cell r="C36">
            <v>2008</v>
          </cell>
          <cell r="D36">
            <v>2009</v>
          </cell>
          <cell r="E36">
            <v>2010</v>
          </cell>
          <cell r="F36">
            <v>2011</v>
          </cell>
          <cell r="G36">
            <v>2012</v>
          </cell>
          <cell r="H36">
            <v>2013</v>
          </cell>
          <cell r="I36">
            <v>2014</v>
          </cell>
          <cell r="J36">
            <v>2015</v>
          </cell>
          <cell r="K36">
            <v>2016</v>
          </cell>
          <cell r="L36">
            <v>2017</v>
          </cell>
          <cell r="M36">
            <v>2018</v>
          </cell>
          <cell r="N36">
            <v>2019</v>
          </cell>
        </row>
        <row r="37">
          <cell r="A37" t="str">
            <v>Recaudación íntegra</v>
          </cell>
          <cell r="B37">
            <v>4569564.6942950003</v>
          </cell>
          <cell r="C37">
            <v>4310607.8166413335</v>
          </cell>
          <cell r="D37">
            <v>4068712.8816560996</v>
          </cell>
          <cell r="E37">
            <v>3954897.5947099994</v>
          </cell>
          <cell r="F37">
            <v>4034191.014140001</v>
          </cell>
          <cell r="G37">
            <v>4070844.3805172136</v>
          </cell>
          <cell r="H37">
            <v>4368385.4952831548</v>
          </cell>
          <cell r="I37">
            <v>4255033.6640033815</v>
          </cell>
          <cell r="J37">
            <v>4398741.824022294</v>
          </cell>
          <cell r="K37">
            <v>4563540.837909136</v>
          </cell>
          <cell r="L37">
            <v>4959181.2822870379</v>
          </cell>
          <cell r="M37">
            <v>5107259.0582420966</v>
          </cell>
          <cell r="N37">
            <v>5508404.9902772699</v>
          </cell>
        </row>
        <row r="38">
          <cell r="A38" t="str">
            <v>Devoluciones</v>
          </cell>
          <cell r="B38">
            <v>975947.18363299989</v>
          </cell>
          <cell r="C38">
            <v>1131418.4112130001</v>
          </cell>
          <cell r="D38">
            <v>1032557.03625</v>
          </cell>
          <cell r="E38">
            <v>1085991.9175</v>
          </cell>
          <cell r="F38">
            <v>891687.28760599997</v>
          </cell>
          <cell r="G38">
            <v>1092254.5549000001</v>
          </cell>
          <cell r="H38">
            <v>1461255.496945</v>
          </cell>
          <cell r="I38">
            <v>1247467.96845</v>
          </cell>
          <cell r="J38">
            <v>1200312.0317500001</v>
          </cell>
          <cell r="K38">
            <v>1313808.9812799999</v>
          </cell>
          <cell r="L38">
            <v>1276510.16967</v>
          </cell>
          <cell r="M38">
            <v>1624305.46783</v>
          </cell>
          <cell r="N38">
            <v>1567272.9948399998</v>
          </cell>
        </row>
        <row r="39">
          <cell r="A39" t="str">
            <v>Recaudación líquida</v>
          </cell>
          <cell r="B39">
            <v>3593617.5106620006</v>
          </cell>
          <cell r="C39">
            <v>3179189.4054283332</v>
          </cell>
          <cell r="D39">
            <v>3036155.8454060997</v>
          </cell>
          <cell r="E39">
            <v>2868905.6772099994</v>
          </cell>
          <cell r="F39">
            <v>3142503.7265340011</v>
          </cell>
          <cell r="G39">
            <v>2978589.8256172137</v>
          </cell>
          <cell r="H39">
            <v>2907129.9983381545</v>
          </cell>
          <cell r="I39">
            <v>3007565.6955533815</v>
          </cell>
          <cell r="J39">
            <v>3198429.7922722939</v>
          </cell>
          <cell r="K39">
            <v>3249731.856629136</v>
          </cell>
          <cell r="L39">
            <v>3682671.1126170363</v>
          </cell>
          <cell r="M39">
            <v>3482953.5904120966</v>
          </cell>
          <cell r="N39">
            <v>3941131.99543727</v>
          </cell>
        </row>
      </sheetData>
      <sheetData sheetId="12" refreshError="1"/>
      <sheetData sheetId="13" refreshError="1"/>
      <sheetData sheetId="14" refreshError="1"/>
      <sheetData sheetId="15"/>
      <sheetData sheetId="16">
        <row r="25">
          <cell r="B25">
            <v>2018</v>
          </cell>
          <cell r="C25">
            <v>2019</v>
          </cell>
        </row>
        <row r="27">
          <cell r="A27" t="str">
            <v>Recaudación gestión directa</v>
          </cell>
          <cell r="B27">
            <v>2460658.0424220962</v>
          </cell>
          <cell r="C27">
            <v>2807276.9998872695</v>
          </cell>
        </row>
        <row r="28">
          <cell r="A28" t="str">
            <v>Ajustes fiscales</v>
          </cell>
          <cell r="B28">
            <v>1022295.5479900001</v>
          </cell>
          <cell r="C28">
            <v>1133854.9955500001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37"/>
      <sheetName val="C38"/>
      <sheetName val="C39"/>
      <sheetName val="C40"/>
      <sheetName val="C41"/>
      <sheetName val="C42"/>
      <sheetName val="G43"/>
      <sheetName val="G44"/>
      <sheetName val="C72"/>
      <sheetName val="C74"/>
    </sheetNames>
    <sheetDataSet>
      <sheetData sheetId="0" refreshError="1"/>
      <sheetData sheetId="1">
        <row r="8">
          <cell r="D8">
            <v>45</v>
          </cell>
          <cell r="E8">
            <v>2045.03</v>
          </cell>
        </row>
        <row r="9">
          <cell r="D9">
            <v>20</v>
          </cell>
          <cell r="E9">
            <v>23486.83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31">
          <cell r="B31" t="str">
            <v>Tramitadas</v>
          </cell>
          <cell r="C31" t="str">
            <v>En estudio</v>
          </cell>
          <cell r="D31" t="str">
            <v>Total presentadas</v>
          </cell>
        </row>
        <row r="32">
          <cell r="A32" t="str">
            <v>Denuncias Web</v>
          </cell>
          <cell r="B32">
            <v>48</v>
          </cell>
          <cell r="C32">
            <v>142</v>
          </cell>
          <cell r="D32">
            <v>190</v>
          </cell>
        </row>
        <row r="33">
          <cell r="A33" t="str">
            <v>Denuncias otros canales</v>
          </cell>
          <cell r="B33">
            <v>27</v>
          </cell>
          <cell r="C33">
            <v>53</v>
          </cell>
          <cell r="D33">
            <v>80</v>
          </cell>
        </row>
        <row r="34">
          <cell r="A34" t="str">
            <v>Total denuncias</v>
          </cell>
          <cell r="B34">
            <v>75</v>
          </cell>
          <cell r="C34">
            <v>195</v>
          </cell>
          <cell r="D34">
            <v>270</v>
          </cell>
        </row>
      </sheetData>
      <sheetData sheetId="7">
        <row r="27">
          <cell r="A27" t="str">
            <v>Archivadas</v>
          </cell>
          <cell r="B27">
            <v>60</v>
          </cell>
        </row>
        <row r="28">
          <cell r="A28" t="str">
            <v>Análisis y valoración plan inspección</v>
          </cell>
          <cell r="B28">
            <v>3</v>
          </cell>
        </row>
        <row r="29">
          <cell r="A29" t="str">
            <v>Envío a otras secciones</v>
          </cell>
          <cell r="B29">
            <v>8</v>
          </cell>
        </row>
        <row r="30">
          <cell r="A30" t="str">
            <v>Envío a otras instituciones</v>
          </cell>
          <cell r="B30">
            <v>4</v>
          </cell>
        </row>
        <row r="31">
          <cell r="A31" t="str">
            <v>En estudio</v>
          </cell>
          <cell r="B31">
            <v>195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0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141" style="858" bestFit="1" customWidth="1"/>
    <col min="2" max="16384" width="11.42578125" style="365"/>
  </cols>
  <sheetData>
    <row r="1" spans="1:2" ht="32.25" customHeight="1">
      <c r="A1" s="859" t="s">
        <v>579</v>
      </c>
    </row>
    <row r="2" spans="1:2" ht="18" customHeight="1">
      <c r="A2" s="857" t="str">
        <f>'C1'!$A$1</f>
        <v xml:space="preserve">Cuadro nº 1. Recaudación tributaria líquida y Resultados de actividad control tributario
</v>
      </c>
      <c r="B2"/>
    </row>
    <row r="3" spans="1:2" ht="18" customHeight="1">
      <c r="A3" s="857" t="str">
        <f>'C2'!$A$1</f>
        <v>Cuadro nº 2. Sistema tributario de Navarra. Impuestos convenidos</v>
      </c>
    </row>
    <row r="4" spans="1:2" ht="18" customHeight="1">
      <c r="A4" s="857" t="str">
        <f>'C3'!$A$1</f>
        <v>Cuadro nº 3. Distribución del gasto por capítulos</v>
      </c>
    </row>
    <row r="5" spans="1:2" ht="18" customHeight="1">
      <c r="A5" s="857" t="str">
        <f>'C4'!$A$1</f>
        <v>Cuadro nº 4. Distribución del personal de HFN según género. Número y porcentaje</v>
      </c>
    </row>
    <row r="6" spans="1:2" ht="18" customHeight="1">
      <c r="A6" s="857" t="str">
        <f>'G5'!$A$1</f>
        <v>Gráfico nº 5. Promedio de edad del personal de HFN según género</v>
      </c>
    </row>
    <row r="7" spans="1:2" ht="18" customHeight="1">
      <c r="A7" s="857" t="str">
        <f>'G6'!$A$1</f>
        <v>Gráfico nº 6. Distribución del personal de HFN por servicios</v>
      </c>
    </row>
    <row r="8" spans="1:2" ht="18" customHeight="1">
      <c r="A8" s="857" t="str">
        <f>'C7'!$A$1</f>
        <v>Cuadro nº 7. Distribución del personal de HFN por grupos y niveles</v>
      </c>
    </row>
    <row r="9" spans="1:2" ht="18" customHeight="1">
      <c r="A9" s="857" t="str">
        <f>'G8'!$A$1</f>
        <v>Gráfico nº 8. Situación del personal de HFN. Temporalidad</v>
      </c>
    </row>
    <row r="10" spans="1:2" ht="18" customHeight="1">
      <c r="A10" s="857" t="str">
        <f>'C9'!$A$1</f>
        <v>Cuadro nº 9. Distribución del personal de HFN por oficinas</v>
      </c>
    </row>
    <row r="11" spans="1:2" ht="18" customHeight="1">
      <c r="A11" s="857" t="str">
        <f>'C10'!$A$1</f>
        <v>Cuadro nº 10. Recaudación tributaria. Componentes</v>
      </c>
    </row>
    <row r="12" spans="1:2" ht="18" customHeight="1">
      <c r="A12" s="857" t="str">
        <f>'G11'!$A$1</f>
        <v>Gráfico nº 11. Evolución temporal de la recaudación tributaria</v>
      </c>
    </row>
    <row r="13" spans="1:2" ht="18" customHeight="1">
      <c r="A13" s="857" t="str">
        <f>'C12'!$A$1</f>
        <v>Cuadro nº 12. Recaudación tributaria íntegra. Detalle por figuras tributarias</v>
      </c>
    </row>
    <row r="14" spans="1:2" ht="18" customHeight="1">
      <c r="A14" s="857" t="str">
        <f>'C13'!$A$1</f>
        <v>Cuadro nº 13. Recaudación tributaria devoluciones. Detalle por figuras tributarias</v>
      </c>
    </row>
    <row r="15" spans="1:2" ht="18" customHeight="1">
      <c r="A15" s="857" t="str">
        <f>'C14'!$A$1</f>
        <v>Cuadro nº 14. Recaudación tributaria líquida. Resumen por figuras tributarias</v>
      </c>
    </row>
    <row r="16" spans="1:2" ht="18" customHeight="1">
      <c r="A16" s="857" t="str">
        <f>'C15'!$A$1</f>
        <v>Cuadro nº 15. Recaudación tributaria líquida. Detalle por figuras tributarias</v>
      </c>
    </row>
    <row r="17" spans="1:1" ht="18" customHeight="1">
      <c r="A17" s="857" t="str">
        <f>'G16'!$A$1</f>
        <v>Gráfico nº 16. Recaudación tributaria líquida. Porcentaje gestión directa - ajustes fiscales</v>
      </c>
    </row>
    <row r="18" spans="1:1" ht="18" customHeight="1">
      <c r="A18" s="857" t="str">
        <f>'C17'!$A$1</f>
        <v>Cuadro nº 17. Recaudación tributaria. Ajustes por impactos cambios normativos</v>
      </c>
    </row>
    <row r="19" spans="1:1" ht="18" customHeight="1">
      <c r="A19" s="857" t="str">
        <f>'C18'!$A$1</f>
        <v>Cuadro nº 18. Evolución y situación de las deudas por tramos de deudas</v>
      </c>
    </row>
    <row r="20" spans="1:1" ht="18" customHeight="1">
      <c r="A20" s="857" t="str">
        <f>'C19'!$A$1</f>
        <v>Cuadro nº19. Evolución y situación de las deudas por inicial de NIF</v>
      </c>
    </row>
    <row r="21" spans="1:1" ht="18" customHeight="1">
      <c r="A21" s="857" t="str">
        <f>'G20'!$A$1</f>
        <v>Gráfico nº 20. Gráfico de los tipos de atención administrativa</v>
      </c>
    </row>
    <row r="22" spans="1:1" ht="18" customHeight="1">
      <c r="A22" s="857" t="str">
        <f>'G21'!$A$1</f>
        <v>Gráfico nº 21. Atención presencial administrativa. Evolución temporal personas atendidas</v>
      </c>
    </row>
    <row r="23" spans="1:1" ht="18" customHeight="1">
      <c r="A23" s="857" t="str">
        <f>'G22'!$A$1</f>
        <v>Gráfico nº 22. Atención presencial técnico tributaria. Evolución temporal personas atendidas</v>
      </c>
    </row>
    <row r="24" spans="1:1" ht="18" customHeight="1">
      <c r="A24" s="857" t="str">
        <f>'C23'!$A$1</f>
        <v>Cuadro nº 23. Atenciones presenciales por conceptos</v>
      </c>
    </row>
    <row r="25" spans="1:1" ht="18" customHeight="1">
      <c r="A25" s="857" t="str">
        <f>'G24'!$A$1</f>
        <v>Gráfico nº 24. Evolución temporal llamadas recibidas</v>
      </c>
    </row>
    <row r="26" spans="1:1" ht="18" customHeight="1">
      <c r="A26" s="857" t="str">
        <f>'G25'!$A$1</f>
        <v>Gráfico nº 25. Evolución temporal llamadas telefónicas atendidas diarias</v>
      </c>
    </row>
    <row r="27" spans="1:1" ht="18" customHeight="1">
      <c r="A27" s="857" t="str">
        <f>'C26'!$A$1</f>
        <v>Cuadro nº 26. Llamadas derivadas desde centralita por unidad</v>
      </c>
    </row>
    <row r="28" spans="1:1" ht="18" customHeight="1">
      <c r="A28" s="857" t="e">
        <f>#REF!</f>
        <v>#REF!</v>
      </c>
    </row>
    <row r="29" spans="1:1" ht="18" customHeight="1">
      <c r="A29" s="857" t="str">
        <f>'G27'!$A$1</f>
        <v>Gráfico nº 27. Gráfico evolución atención por correo electrónico</v>
      </c>
    </row>
    <row r="30" spans="1:1" ht="18" customHeight="1">
      <c r="A30" s="857" t="e">
        <f>#REF!</f>
        <v>#REF!</v>
      </c>
    </row>
    <row r="31" spans="1:1" ht="18" customHeight="1">
      <c r="A31" s="857" t="e">
        <f>#REF!</f>
        <v>#REF!</v>
      </c>
    </row>
    <row r="32" spans="1:1" ht="18" customHeight="1">
      <c r="A32" s="857" t="e">
        <f>#REF!</f>
        <v>#REF!</v>
      </c>
    </row>
    <row r="33" spans="1:1" ht="18" customHeight="1">
      <c r="A33" s="857" t="str">
        <f>'C28'!$A$1</f>
        <v>Cuadro nº 28. Directorios portal web más visitados. Número de accesos</v>
      </c>
    </row>
    <row r="34" spans="1:1" ht="18" customHeight="1">
      <c r="A34" s="857" t="str">
        <f>'C29'!$A$1</f>
        <v>Cuadro nº 29. Tipos de certificados expedidos</v>
      </c>
    </row>
    <row r="35" spans="1:1" ht="18" customHeight="1">
      <c r="A35" s="857" t="str">
        <f>'G30'!$A$1</f>
        <v>Gráfico nº 30. Evolución de la presentación telemática de declaraciones</v>
      </c>
    </row>
    <row r="36" spans="1:1" ht="18" customHeight="1">
      <c r="A36" s="857" t="e">
        <f>#REF!</f>
        <v>#REF!</v>
      </c>
    </row>
    <row r="37" spans="1:1" ht="18" customHeight="1">
      <c r="A37" s="857" t="str">
        <f>'G31'!$A$1</f>
        <v xml:space="preserve">Gráfico nº 31. Accesos terminal autoservicio. Por conceptos </v>
      </c>
    </row>
    <row r="38" spans="1:1" ht="18" customHeight="1">
      <c r="A38" s="857" t="str">
        <f>'C32'!$A$1</f>
        <v>Cuadro nº 32. Resultados de la actividad de control tributario. Número de actuaciones e importe</v>
      </c>
    </row>
    <row r="39" spans="1:1" ht="18" customHeight="1">
      <c r="A39" s="857" t="str">
        <f>'C33'!$A$1</f>
        <v>Cuadro nº 33. Resultados de la actividad de control tributario por áreas. Número de actuaciones e importe</v>
      </c>
    </row>
    <row r="40" spans="1:1" ht="18" customHeight="1">
      <c r="A40" s="857" t="str">
        <f>'C34'!$A$1</f>
        <v>Cuadro nº 34. Resultado total de la actividad de control tributario área de inspección. Número de actuaciones e importe</v>
      </c>
    </row>
    <row r="41" spans="1:1" ht="18" customHeight="1">
      <c r="A41" s="857" t="str">
        <f>'C35'!$A$1</f>
        <v>Cuadro nº 35. Resultados directos de las actuaciones de control tributario área de inspección. Importe de actas por impuesto y tramitación</v>
      </c>
    </row>
    <row r="42" spans="1:1" ht="18" customHeight="1">
      <c r="A42" s="857" t="str">
        <f>'C36'!$A$1</f>
        <v>Cuadro nº 36. Resultados directos de las actuaciones de control tributario área de inspección. Importe de expedientes sancionadores por impuesto y tramitación</v>
      </c>
    </row>
    <row r="43" spans="1:1" ht="18" customHeight="1">
      <c r="A43" s="857" t="str">
        <f>'C37'!$A$1</f>
        <v>Cuadro nº 37. Resultados de la actividad de control tributario área de inspección. Otras actuaciones: domicilio fiscal y cifra relativa. Número de actuaciones e importe</v>
      </c>
    </row>
    <row r="44" spans="1:1" ht="18" customHeight="1">
      <c r="A44" s="857" t="str">
        <f>'G38'!$A$1</f>
        <v>Gráfico nº 38. Denuncias presentadas según canal de presentación y estado de tramitación</v>
      </c>
    </row>
    <row r="45" spans="1:1" ht="18" customHeight="1">
      <c r="A45" s="857" t="str">
        <f>'G39'!$A$1</f>
        <v>Gráfico nº 39. Denuncias tramitadas según tipo de tramitación</v>
      </c>
    </row>
    <row r="46" spans="1:1" ht="18" customHeight="1">
      <c r="A46" s="857" t="str">
        <f>'C40'!$A$1</f>
        <v xml:space="preserve">Cuadro nº 40. Resultado total de la actividad de control tributario área de gestión. Número de actuaciones e importe </v>
      </c>
    </row>
    <row r="47" spans="1:1" ht="18" customHeight="1">
      <c r="A47" s="857" t="str">
        <f>'C41'!$A$1</f>
        <v xml:space="preserve">Cuadro nº 41. Resultado total de la actividad de control tributario área de recaudación. Número de actuaciones e importe </v>
      </c>
    </row>
    <row r="48" spans="1:1" ht="18" customHeight="1">
      <c r="A48" s="857" t="str">
        <f>'C42'!$A$1</f>
        <v>Cuadro nº 42. Otras actuaciones de recaudación ejecutiva. Derivaciones de responsabilidad. Subastas. Diligencias de embargos</v>
      </c>
    </row>
    <row r="49" spans="1:1" ht="18" customHeight="1">
      <c r="A49" s="857" t="str">
        <f>'G43'!$A$1</f>
        <v>Gráfico nº 43. Evolución temporal del número de propuestas autoliquidación IRPF enviadas</v>
      </c>
    </row>
    <row r="50" spans="1:1" ht="18" customHeight="1">
      <c r="A50" s="857" t="str">
        <f>'G44'!$A$1</f>
        <v>Gráfico nº 44. Evolución temporal del número de propuestas autoliquidación IRPF aceptadas y anuladas</v>
      </c>
    </row>
    <row r="51" spans="1:1" ht="18" customHeight="1">
      <c r="A51" s="857" t="str">
        <f>'G45'!$A$1</f>
        <v xml:space="preserve">Gráfico nº 45. Evolución del número de declaraciones IRPF presentadas. Según medios de presentación
</v>
      </c>
    </row>
    <row r="52" spans="1:1" ht="18" customHeight="1">
      <c r="A52" s="857" t="str">
        <f>'C46'!$A$1</f>
        <v xml:space="preserve">Cuadro nº 46. Número de citas previa campaña IRPF en oficinas. Según modalidad de acceso de cita
</v>
      </c>
    </row>
    <row r="53" spans="1:1" ht="18" customHeight="1">
      <c r="A53" s="857" t="str">
        <f>'C47'!$A$1</f>
        <v xml:space="preserve">Cuadro nº 47. Oficina virtual de Internet. Número de personas que accedieron en los servicios más utilizados
</v>
      </c>
    </row>
    <row r="54" spans="1:1" ht="18" customHeight="1">
      <c r="A54" s="857" t="str">
        <f>'G48'!$A$1</f>
        <v xml:space="preserve">Gráfico nº 48. Oficina virtual de Internet. Evolución temporal de accesos a aplicaciones
</v>
      </c>
    </row>
    <row r="55" spans="1:1" ht="18" customHeight="1">
      <c r="A55" s="857" t="str">
        <f>'C49'!$A$1</f>
        <v xml:space="preserve">Cuadro nº 49. La campaña del IRPF en cifras. Saldo. Número de declaraciones e importe positivo y negativo
</v>
      </c>
    </row>
    <row r="56" spans="1:1" ht="18" customHeight="1">
      <c r="A56" s="857" t="str">
        <f>'G50'!$A$1</f>
        <v xml:space="preserve">Gráfico nº 50. Evolución temporal del número de declaraciones positivas y negativas del IRPF
</v>
      </c>
    </row>
    <row r="57" spans="1:1" ht="18" customHeight="1">
      <c r="A57" s="857" t="str">
        <f>'G51'!$A$1</f>
        <v xml:space="preserve">Gráfico nº 51. Evolución temporal del saldo económico. Importe positivo y negativo del IRPF
</v>
      </c>
    </row>
    <row r="58" spans="1:1" ht="18" customHeight="1">
      <c r="A58" s="857" t="str">
        <f>'C52'!$A$1</f>
        <v>Cuadro nº 52. La campaña del Impuesto sobre el Patrimonio en cifras. Número de declaraciones y saldo económico</v>
      </c>
    </row>
    <row r="59" spans="1:1" ht="18" customHeight="1">
      <c r="A59" s="857" t="str">
        <f>'C53'!$A$1</f>
        <v>Cuadro nº 53. Resultados de las actuaciones de asistencia del IRPF e Impuesto Patrimonio, fuera de campaña. Número de Actuaciones</v>
      </c>
    </row>
    <row r="60" spans="1:1" ht="18" customHeight="1">
      <c r="A60" s="857" t="str">
        <f>'C54'!$A$1</f>
        <v xml:space="preserve">Cuadro nº 54. Devoluciones de IVA tramitadas Número de solicitudes e importes solicitados y devueltos
</v>
      </c>
    </row>
    <row r="61" spans="1:1" ht="18" customHeight="1">
      <c r="A61" s="857" t="str">
        <f>'G55'!$A$1</f>
        <v xml:space="preserve">Gráfico nº 55. Evolución temporal del valor catastral total de Navarra. Número de parcelas. Número de unidades. Valor catastral en millones de euros </v>
      </c>
    </row>
    <row r="62" spans="1:1" ht="18" customHeight="1">
      <c r="A62" s="857" t="str">
        <f>'G56'!$A$1</f>
        <v>Gráfico nº 56. Evolución temporal del número de inmuebles tasados</v>
      </c>
    </row>
    <row r="63" spans="1:1" ht="18" customHeight="1">
      <c r="A63" s="857" t="str">
        <f>'G57'!$A$1</f>
        <v>Gráfico nº 57. Evolución temporal del número de ponencias de valoración aprobadas</v>
      </c>
    </row>
    <row r="64" spans="1:1" ht="18" customHeight="1">
      <c r="A64" s="857" t="str">
        <f>'G58'!$A$1</f>
        <v>Gráfico nº 58. Evolución temporal del número de expedientes dados de alta en el Jurado de expropiación de Navarra</v>
      </c>
    </row>
    <row r="65" spans="1:1" ht="18" customHeight="1">
      <c r="A65" s="857" t="str">
        <f>'G59'!$A$1</f>
        <v>Gráfico nº 59. Evolución temporal del número de atenciones presenciales riqueza territorial</v>
      </c>
    </row>
    <row r="66" spans="1:1" ht="18" customHeight="1">
      <c r="A66" s="857" t="str">
        <f>'G60'!$A$1</f>
        <v>Gráfico nº 60. Evolución temporal del número de cédulas parcelarias expedidas. Según medio de tramitación</v>
      </c>
    </row>
    <row r="67" spans="1:1" ht="18" customHeight="1">
      <c r="A67" s="857" t="str">
        <f>'C61'!$A$1</f>
        <v>Cuadro nº 61. Evolución del número de liquidaciones del Impuesto sobre Sucesiones y Donaciones. Según “liquidación-autoliquidación”</v>
      </c>
    </row>
    <row r="68" spans="1:1" ht="18" customHeight="1">
      <c r="A68" s="857" t="str">
        <f>'G62'!$A$1</f>
        <v>Gráfico nº 62. Evolución del número de declaraciones presentadas del Impuesto sobre Transmisiones Patrimoniales y Actos Jurídicos Documentados</v>
      </c>
    </row>
    <row r="69" spans="1:1" ht="18" customHeight="1">
      <c r="A69" s="857" t="str">
        <f>'C63'!$A$1</f>
        <v>Cuadro nº 63. Número de devoluciones de impuestos realizadas</v>
      </c>
    </row>
    <row r="70" spans="1:1" ht="18" customHeight="1">
      <c r="A70" s="857" t="str">
        <f>'C64'!$A$1</f>
        <v>Cuadro nº 64. Número de aplazamientos tramitados</v>
      </c>
    </row>
    <row r="71" spans="1:1" ht="18" customHeight="1">
      <c r="A71" s="857" t="str">
        <f>'C65'!A1</f>
        <v>Cuadro nº 65. Solicitudes de aplazamientos</v>
      </c>
    </row>
    <row r="72" spans="1:1" ht="18" customHeight="1">
      <c r="A72" s="857" t="str">
        <f>'C66'!$A$1</f>
        <v>Cuadro nº 66. Flujos financieros Convenio Económico</v>
      </c>
    </row>
    <row r="73" spans="1:1" ht="18" customHeight="1">
      <c r="A73" s="857" t="str">
        <f>'C67'!$A$1</f>
        <v>Cuadro nº 67. Diligencias de colaboración y requerimientos de información con otras administraciones tributarias</v>
      </c>
    </row>
    <row r="74" spans="1:1" ht="18" customHeight="1">
      <c r="A74" s="857" t="str">
        <f>'C68'!$A$1</f>
        <v>Cuadro nº 68. Relación de convenios y acuerdos de colaboración y fecha de entrada en vigor</v>
      </c>
    </row>
    <row r="75" spans="1:1" ht="18" customHeight="1">
      <c r="A75" s="857" t="str">
        <f>'C69'!$A$1</f>
        <v>Cuadro nº 69. Actuaciones de colaboración del Servicio de Inspección con juzgados y otras administraciones e instituciones públicas</v>
      </c>
    </row>
    <row r="76" spans="1:1" ht="18" customHeight="1">
      <c r="A76" s="857" t="str">
        <f>'C70'!$A$1</f>
        <v>Cuadro nº 70. Número de actuaciones con instituciones públicas</v>
      </c>
    </row>
    <row r="77" spans="1:1" ht="18" customHeight="1">
      <c r="A77" s="857" t="str">
        <f>'C71'!$A$1</f>
        <v>Cuadro nº 71. Relación de entidades colaboradoras y número de personas operadoras en cada una de ellas. Campaña IRPF</v>
      </c>
    </row>
    <row r="78" spans="1:1" ht="18.75" customHeight="1">
      <c r="A78" s="857" t="str">
        <f>'C72'!$A$1</f>
        <v>Cuadro nº 72. Entidades colaboradoras en la gestión recaudatoria. Nº de entidades. Nº de pagos e importes aplicados</v>
      </c>
    </row>
    <row r="79" spans="1:1" ht="18" customHeight="1">
      <c r="A79" s="857" t="str">
        <f>'C73'!$A$1</f>
        <v xml:space="preserve">Cuadro nº 73. Indicadores de actividad HFN </v>
      </c>
    </row>
    <row r="80" spans="1:1">
      <c r="A80" s="857"/>
    </row>
  </sheetData>
  <printOptions horizontalCentered="1"/>
  <pageMargins left="0.23622047244094491" right="0.23622047244094491" top="0.31496062992125984" bottom="0.31496062992125984" header="0.31496062992125984" footer="0.31496062992125984"/>
  <pageSetup paperSize="9" scale="7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6"/>
  <sheetViews>
    <sheetView zoomScaleNormal="100" workbookViewId="0">
      <selection activeCell="C31" sqref="C31"/>
    </sheetView>
  </sheetViews>
  <sheetFormatPr baseColWidth="10" defaultColWidth="11.5703125" defaultRowHeight="15"/>
  <cols>
    <col min="1" max="1" width="44.28515625" style="393" bestFit="1" customWidth="1"/>
    <col min="2" max="3" width="10.7109375" style="393" customWidth="1"/>
    <col min="4" max="4" width="2.28515625" style="393" customWidth="1"/>
    <col min="5" max="6" width="10.7109375" style="393" customWidth="1"/>
    <col min="7" max="16384" width="11.5703125" style="393"/>
  </cols>
  <sheetData>
    <row r="1" spans="1:8" s="386" customFormat="1" ht="45" customHeight="1">
      <c r="A1" s="384" t="s">
        <v>589</v>
      </c>
      <c r="B1" s="384"/>
      <c r="C1" s="384"/>
      <c r="D1" s="384"/>
      <c r="E1" s="384"/>
      <c r="F1" s="384"/>
      <c r="G1" s="384"/>
      <c r="H1" s="385"/>
    </row>
    <row r="2" spans="1:8" s="16" customFormat="1" ht="15" customHeight="1" thickBot="1"/>
    <row r="3" spans="1:8" s="16" customFormat="1" ht="19.899999999999999" customHeight="1" thickBot="1">
      <c r="A3" s="34"/>
      <c r="B3" s="34"/>
      <c r="C3" s="34"/>
      <c r="E3" s="1108" t="s">
        <v>581</v>
      </c>
      <c r="F3" s="1109"/>
    </row>
    <row r="4" spans="1:8" ht="19.899999999999999" customHeight="1" thickBot="1">
      <c r="A4" s="386"/>
      <c r="B4" s="462">
        <v>2018</v>
      </c>
      <c r="C4" s="463">
        <v>2019</v>
      </c>
      <c r="E4" s="445" t="s">
        <v>44</v>
      </c>
      <c r="F4" s="446" t="s">
        <v>45</v>
      </c>
    </row>
    <row r="5" spans="1:8" ht="19.5" customHeight="1">
      <c r="A5" s="464" t="s">
        <v>56</v>
      </c>
      <c r="B5" s="465">
        <v>216</v>
      </c>
      <c r="C5" s="465">
        <v>217</v>
      </c>
      <c r="E5" s="449">
        <f t="shared" ref="E5:E11" si="0">C5-B5</f>
        <v>1</v>
      </c>
      <c r="F5" s="450">
        <f t="shared" ref="F5:F11" si="1">(C5-B5)/B5</f>
        <v>4.6296296296296294E-3</v>
      </c>
    </row>
    <row r="6" spans="1:8" ht="19.5" customHeight="1">
      <c r="A6" s="466" t="s">
        <v>57</v>
      </c>
      <c r="B6" s="467">
        <v>86</v>
      </c>
      <c r="C6" s="467">
        <v>83</v>
      </c>
      <c r="E6" s="424">
        <f t="shared" si="0"/>
        <v>-3</v>
      </c>
      <c r="F6" s="407">
        <f t="shared" si="1"/>
        <v>-3.4883720930232558E-2</v>
      </c>
    </row>
    <row r="7" spans="1:8" ht="19.5" customHeight="1">
      <c r="A7" s="468" t="s">
        <v>58</v>
      </c>
      <c r="B7" s="467">
        <v>6</v>
      </c>
      <c r="C7" s="467">
        <v>6</v>
      </c>
      <c r="E7" s="424">
        <f t="shared" si="0"/>
        <v>0</v>
      </c>
      <c r="F7" s="485">
        <f t="shared" si="1"/>
        <v>0</v>
      </c>
    </row>
    <row r="8" spans="1:8" ht="19.5" customHeight="1">
      <c r="A8" s="468" t="s">
        <v>59</v>
      </c>
      <c r="B8" s="467">
        <v>3</v>
      </c>
      <c r="C8" s="467">
        <v>3</v>
      </c>
      <c r="E8" s="424">
        <f t="shared" si="0"/>
        <v>0</v>
      </c>
      <c r="F8" s="485">
        <f t="shared" si="1"/>
        <v>0</v>
      </c>
    </row>
    <row r="9" spans="1:8" ht="19.5" customHeight="1">
      <c r="A9" s="468" t="s">
        <v>60</v>
      </c>
      <c r="B9" s="467">
        <v>7</v>
      </c>
      <c r="C9" s="467">
        <v>6</v>
      </c>
      <c r="E9" s="424">
        <f t="shared" si="0"/>
        <v>-1</v>
      </c>
      <c r="F9" s="485">
        <f t="shared" si="1"/>
        <v>-0.14285714285714285</v>
      </c>
    </row>
    <row r="10" spans="1:8" ht="19.5" customHeight="1" thickBot="1">
      <c r="A10" s="469" t="s">
        <v>561</v>
      </c>
      <c r="B10" s="470">
        <v>2</v>
      </c>
      <c r="C10" s="470">
        <v>3</v>
      </c>
      <c r="E10" s="471">
        <f t="shared" si="0"/>
        <v>1</v>
      </c>
      <c r="F10" s="487" t="s">
        <v>283</v>
      </c>
    </row>
    <row r="11" spans="1:8" ht="19.899999999999999" customHeight="1" thickBot="1">
      <c r="A11" s="472" t="s">
        <v>587</v>
      </c>
      <c r="B11" s="473">
        <f>SUM(B5:B10)</f>
        <v>320</v>
      </c>
      <c r="C11" s="473">
        <f>SUM(C5:C10)</f>
        <v>318</v>
      </c>
      <c r="E11" s="460">
        <f t="shared" si="0"/>
        <v>-2</v>
      </c>
      <c r="F11" s="461">
        <f t="shared" si="1"/>
        <v>-6.2500000000000003E-3</v>
      </c>
    </row>
    <row r="16" spans="1:8">
      <c r="A16" s="474"/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zoomScaleNormal="100" workbookViewId="0">
      <selection activeCell="E34" sqref="E34"/>
    </sheetView>
  </sheetViews>
  <sheetFormatPr baseColWidth="10" defaultColWidth="11.42578125" defaultRowHeight="12.75"/>
  <cols>
    <col min="1" max="1" width="27.7109375" style="8" customWidth="1"/>
    <col min="2" max="3" width="14.7109375" style="8" customWidth="1"/>
    <col min="4" max="4" width="2.28515625" style="8" customWidth="1"/>
    <col min="5" max="5" width="12.7109375" style="8" bestFit="1" customWidth="1"/>
    <col min="6" max="16384" width="11.42578125" style="8"/>
  </cols>
  <sheetData>
    <row r="1" spans="1:8" s="475" customFormat="1" ht="45" customHeight="1">
      <c r="A1" s="384" t="s">
        <v>64</v>
      </c>
      <c r="B1" s="384"/>
      <c r="C1" s="384"/>
      <c r="D1" s="384"/>
      <c r="E1" s="384"/>
      <c r="F1" s="384"/>
    </row>
    <row r="2" spans="1:8" s="386" customFormat="1" ht="15" customHeight="1" thickBot="1"/>
    <row r="3" spans="1:8" s="386" customFormat="1" ht="19.899999999999999" customHeight="1" thickBot="1">
      <c r="B3" s="476">
        <v>2018</v>
      </c>
      <c r="C3" s="477">
        <v>2019</v>
      </c>
      <c r="D3" s="478"/>
      <c r="E3" s="1108" t="s">
        <v>581</v>
      </c>
      <c r="F3" s="1109"/>
    </row>
    <row r="4" spans="1:8" s="393" customFormat="1" ht="27" customHeight="1" thickBot="1">
      <c r="A4" s="479"/>
      <c r="B4" s="480" t="s">
        <v>0</v>
      </c>
      <c r="C4" s="480" t="s">
        <v>0</v>
      </c>
      <c r="D4" s="386"/>
      <c r="E4" s="445" t="s">
        <v>0</v>
      </c>
      <c r="F4" s="420" t="s">
        <v>38</v>
      </c>
      <c r="G4" s="386"/>
      <c r="H4" s="386"/>
    </row>
    <row r="5" spans="1:8" s="393" customFormat="1" ht="19.899999999999999" customHeight="1">
      <c r="A5" s="39" t="s">
        <v>61</v>
      </c>
      <c r="B5" s="193">
        <v>5107259.0582420966</v>
      </c>
      <c r="C5" s="193">
        <v>5508404.9902772699</v>
      </c>
      <c r="D5" s="481"/>
      <c r="E5" s="482">
        <f>C5-B5</f>
        <v>401145.93203517329</v>
      </c>
      <c r="F5" s="483">
        <f>(C5-B5)/B5</f>
        <v>7.854426953099311E-2</v>
      </c>
    </row>
    <row r="6" spans="1:8" s="393" customFormat="1" ht="19.899999999999999" customHeight="1">
      <c r="A6" s="40" t="s">
        <v>62</v>
      </c>
      <c r="B6" s="194">
        <v>1624305.46783</v>
      </c>
      <c r="C6" s="194">
        <v>1567272.9948399998</v>
      </c>
      <c r="D6" s="481"/>
      <c r="E6" s="484">
        <f>C6-B6</f>
        <v>-57032.472990000155</v>
      </c>
      <c r="F6" s="485">
        <f>(C6-B6)/B6</f>
        <v>-3.5111913442114437E-2</v>
      </c>
    </row>
    <row r="7" spans="1:8" s="393" customFormat="1" ht="19.899999999999999" customHeight="1" thickBot="1">
      <c r="A7" s="41" t="s">
        <v>63</v>
      </c>
      <c r="B7" s="195">
        <v>3482953.5904120966</v>
      </c>
      <c r="C7" s="195">
        <v>3941131.99543727</v>
      </c>
      <c r="D7" s="481"/>
      <c r="E7" s="486">
        <f>C7-B7</f>
        <v>458178.40502517344</v>
      </c>
      <c r="F7" s="487">
        <f>(C7-B7)/B7</f>
        <v>0.13154881141294869</v>
      </c>
    </row>
    <row r="8" spans="1:8" s="386" customFormat="1" ht="15"/>
    <row r="9" spans="1:8" s="386" customFormat="1" ht="15"/>
    <row r="10" spans="1:8" s="386" customFormat="1" ht="15"/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0"/>
  <sheetViews>
    <sheetView topLeftCell="A19" zoomScaleNormal="100" workbookViewId="0">
      <selection activeCell="K30" sqref="K30"/>
    </sheetView>
  </sheetViews>
  <sheetFormatPr baseColWidth="10" defaultColWidth="11.42578125" defaultRowHeight="12.75"/>
  <cols>
    <col min="1" max="1" width="19.28515625" style="42" customWidth="1"/>
    <col min="2" max="13" width="11.7109375" style="42" customWidth="1"/>
    <col min="14" max="16384" width="11.42578125" style="42"/>
  </cols>
  <sheetData>
    <row r="1" spans="1:14" s="475" customFormat="1" ht="45" customHeight="1">
      <c r="A1" s="384" t="s">
        <v>386</v>
      </c>
      <c r="B1" s="384"/>
      <c r="C1" s="384"/>
      <c r="D1" s="384"/>
      <c r="E1" s="384"/>
      <c r="F1" s="384"/>
      <c r="G1" s="384"/>
      <c r="H1" s="384"/>
      <c r="I1" s="384"/>
    </row>
    <row r="2" spans="1:14" ht="15" customHeight="1">
      <c r="L2" s="52"/>
      <c r="M2" s="53"/>
    </row>
    <row r="3" spans="1:14">
      <c r="L3" s="52"/>
      <c r="M3" s="53"/>
      <c r="N3" s="54"/>
    </row>
    <row r="35" spans="1:14" ht="13.5" thickBot="1">
      <c r="A35" s="890"/>
    </row>
    <row r="36" spans="1:14" s="43" customFormat="1" ht="19.899999999999999" customHeight="1" thickBot="1">
      <c r="B36" s="488">
        <v>2007</v>
      </c>
      <c r="C36" s="489">
        <v>2008</v>
      </c>
      <c r="D36" s="488">
        <v>2009</v>
      </c>
      <c r="E36" s="489">
        <v>2010</v>
      </c>
      <c r="F36" s="488">
        <v>2011</v>
      </c>
      <c r="G36" s="489">
        <v>2012</v>
      </c>
      <c r="H36" s="488">
        <v>2013</v>
      </c>
      <c r="I36" s="489">
        <v>2014</v>
      </c>
      <c r="J36" s="488">
        <v>2015</v>
      </c>
      <c r="K36" s="490">
        <v>2016</v>
      </c>
      <c r="L36" s="490">
        <v>2017</v>
      </c>
      <c r="M36" s="490">
        <v>2018</v>
      </c>
      <c r="N36" s="490">
        <v>2019</v>
      </c>
    </row>
    <row r="37" spans="1:14" s="45" customFormat="1" ht="19.899999999999999" customHeight="1">
      <c r="A37" s="44" t="s">
        <v>61</v>
      </c>
      <c r="B37" s="269">
        <v>4569564.6942950003</v>
      </c>
      <c r="C37" s="270">
        <v>4310607.8166413335</v>
      </c>
      <c r="D37" s="269">
        <v>4068712.8816560996</v>
      </c>
      <c r="E37" s="270">
        <v>3954897.5947099994</v>
      </c>
      <c r="F37" s="269">
        <v>4034191.014140001</v>
      </c>
      <c r="G37" s="270">
        <v>4070844.3805172136</v>
      </c>
      <c r="H37" s="269">
        <v>4368385.4952831548</v>
      </c>
      <c r="I37" s="270">
        <v>4255033.6640033815</v>
      </c>
      <c r="J37" s="269">
        <v>4398741.824022294</v>
      </c>
      <c r="K37" s="271">
        <v>4563540.837909136</v>
      </c>
      <c r="L37" s="271">
        <v>4959181.2822870379</v>
      </c>
      <c r="M37" s="271">
        <f>[2]C10!B5</f>
        <v>5107259.0582420966</v>
      </c>
      <c r="N37" s="271">
        <f>[2]C10!C5</f>
        <v>5508404.9902772699</v>
      </c>
    </row>
    <row r="38" spans="1:14" s="45" customFormat="1" ht="19.899999999999999" customHeight="1">
      <c r="A38" s="46" t="s">
        <v>62</v>
      </c>
      <c r="B38" s="272">
        <v>975947.18363299989</v>
      </c>
      <c r="C38" s="273">
        <v>1131418.4112130001</v>
      </c>
      <c r="D38" s="272">
        <v>1032557.03625</v>
      </c>
      <c r="E38" s="273">
        <v>1085991.9175</v>
      </c>
      <c r="F38" s="272">
        <v>891687.28760599997</v>
      </c>
      <c r="G38" s="273">
        <v>1092254.5549000001</v>
      </c>
      <c r="H38" s="272">
        <v>1461255.496945</v>
      </c>
      <c r="I38" s="273">
        <v>1247467.96845</v>
      </c>
      <c r="J38" s="272">
        <v>1200312.0317500001</v>
      </c>
      <c r="K38" s="274">
        <v>1313808.9812799999</v>
      </c>
      <c r="L38" s="274">
        <v>1276510.16967</v>
      </c>
      <c r="M38" s="274">
        <f>[2]C10!B6</f>
        <v>1624305.46783</v>
      </c>
      <c r="N38" s="274">
        <f>[2]C10!C6</f>
        <v>1567272.9948399998</v>
      </c>
    </row>
    <row r="39" spans="1:14" s="45" customFormat="1" ht="19.899999999999999" customHeight="1" thickBot="1">
      <c r="A39" s="47" t="s">
        <v>63</v>
      </c>
      <c r="B39" s="275">
        <f t="shared" ref="B39:K39" si="0">B37-B38</f>
        <v>3593617.5106620006</v>
      </c>
      <c r="C39" s="276">
        <f t="shared" si="0"/>
        <v>3179189.4054283332</v>
      </c>
      <c r="D39" s="275">
        <f t="shared" si="0"/>
        <v>3036155.8454060997</v>
      </c>
      <c r="E39" s="276">
        <f t="shared" si="0"/>
        <v>2868905.6772099994</v>
      </c>
      <c r="F39" s="275">
        <f t="shared" si="0"/>
        <v>3142503.7265340011</v>
      </c>
      <c r="G39" s="276">
        <f t="shared" si="0"/>
        <v>2978589.8256172137</v>
      </c>
      <c r="H39" s="275">
        <f t="shared" si="0"/>
        <v>2907129.9983381545</v>
      </c>
      <c r="I39" s="276">
        <f t="shared" si="0"/>
        <v>3007565.6955533815</v>
      </c>
      <c r="J39" s="275">
        <f t="shared" si="0"/>
        <v>3198429.7922722939</v>
      </c>
      <c r="K39" s="277">
        <f t="shared" si="0"/>
        <v>3249731.856629136</v>
      </c>
      <c r="L39" s="277">
        <v>3682671.1126170363</v>
      </c>
      <c r="M39" s="277">
        <f>[2]C10!B7</f>
        <v>3482953.5904120966</v>
      </c>
      <c r="N39" s="277">
        <f>[2]C10!C7</f>
        <v>3941131.99543727</v>
      </c>
    </row>
    <row r="40" spans="1:14" s="45" customFormat="1" ht="19.899999999999999" customHeight="1" thickBot="1">
      <c r="A40" s="48" t="s">
        <v>65</v>
      </c>
      <c r="B40" s="50">
        <v>7.689152382706399E-2</v>
      </c>
      <c r="C40" s="49">
        <f t="shared" ref="C40:N40" si="1">C39/B39-1</f>
        <v>-0.11532337651519387</v>
      </c>
      <c r="D40" s="50">
        <f t="shared" si="1"/>
        <v>-4.4990575200713034E-2</v>
      </c>
      <c r="E40" s="49">
        <f t="shared" si="1"/>
        <v>-5.5086160497709868E-2</v>
      </c>
      <c r="F40" s="50">
        <f t="shared" si="1"/>
        <v>9.5366693822459325E-2</v>
      </c>
      <c r="G40" s="49">
        <f t="shared" si="1"/>
        <v>-5.2160288477231087E-2</v>
      </c>
      <c r="H40" s="50">
        <f t="shared" si="1"/>
        <v>-2.3991160738035311E-2</v>
      </c>
      <c r="I40" s="49">
        <f t="shared" si="1"/>
        <v>3.4548058488144795E-2</v>
      </c>
      <c r="J40" s="50">
        <f t="shared" si="1"/>
        <v>6.3461322557675448E-2</v>
      </c>
      <c r="K40" s="51">
        <f t="shared" si="1"/>
        <v>1.6039765662761329E-2</v>
      </c>
      <c r="L40" s="51">
        <f t="shared" si="1"/>
        <v>0.13322307042187087</v>
      </c>
      <c r="M40" s="51">
        <f t="shared" si="1"/>
        <v>-5.4231701962387135E-2</v>
      </c>
      <c r="N40" s="51">
        <f t="shared" si="1"/>
        <v>0.13154881141294861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9"/>
  <sheetViews>
    <sheetView topLeftCell="A40" zoomScaleNormal="100" workbookViewId="0">
      <selection activeCell="E78" sqref="E78"/>
    </sheetView>
  </sheetViews>
  <sheetFormatPr baseColWidth="10" defaultColWidth="11.5703125" defaultRowHeight="12.75"/>
  <cols>
    <col min="1" max="1" width="41.140625" style="491" customWidth="1"/>
    <col min="2" max="2" width="13.7109375" style="492" customWidth="1"/>
    <col min="3" max="3" width="10.28515625" style="492" customWidth="1"/>
    <col min="4" max="4" width="13" style="492" customWidth="1"/>
    <col min="5" max="5" width="10" style="493" customWidth="1"/>
    <col min="6" max="6" width="2.28515625" style="8" customWidth="1"/>
    <col min="7" max="7" width="12.28515625" style="8" customWidth="1"/>
    <col min="8" max="8" width="10.28515625" style="8" customWidth="1"/>
    <col min="9" max="16384" width="11.5703125" style="491"/>
  </cols>
  <sheetData>
    <row r="1" spans="1:8" s="475" customFormat="1" ht="45" customHeight="1">
      <c r="A1" s="384" t="s">
        <v>117</v>
      </c>
      <c r="B1" s="384"/>
      <c r="C1" s="384"/>
      <c r="D1" s="384"/>
      <c r="E1" s="384"/>
      <c r="F1" s="384"/>
      <c r="G1" s="384"/>
      <c r="H1" s="384"/>
    </row>
    <row r="2" spans="1:8" ht="15" customHeight="1" thickBot="1">
      <c r="F2" s="494"/>
      <c r="G2" s="393"/>
      <c r="H2" s="393"/>
    </row>
    <row r="3" spans="1:8" ht="19.899999999999999" customHeight="1" thickBot="1">
      <c r="A3" s="495"/>
      <c r="B3" s="1106">
        <v>2018</v>
      </c>
      <c r="C3" s="1107"/>
      <c r="D3" s="1106">
        <v>2019</v>
      </c>
      <c r="E3" s="1107"/>
      <c r="F3" s="478"/>
      <c r="G3" s="1108" t="s">
        <v>581</v>
      </c>
      <c r="H3" s="1109"/>
    </row>
    <row r="4" spans="1:8" ht="27" customHeight="1" thickBot="1">
      <c r="A4" s="496"/>
      <c r="B4" s="397" t="s">
        <v>0</v>
      </c>
      <c r="C4" s="420" t="s">
        <v>66</v>
      </c>
      <c r="D4" s="397" t="s">
        <v>0</v>
      </c>
      <c r="E4" s="420" t="s">
        <v>66</v>
      </c>
      <c r="F4" s="386"/>
      <c r="G4" s="497" t="s">
        <v>0</v>
      </c>
      <c r="H4" s="420" t="s">
        <v>38</v>
      </c>
    </row>
    <row r="5" spans="1:8" ht="15" customHeight="1">
      <c r="A5" s="498" t="s">
        <v>67</v>
      </c>
      <c r="B5" s="499">
        <v>1222100.5749405965</v>
      </c>
      <c r="C5" s="500">
        <f>B5/$B$59</f>
        <v>0.23928697585221767</v>
      </c>
      <c r="D5" s="499">
        <v>1360185.9464304163</v>
      </c>
      <c r="E5" s="500">
        <f t="shared" ref="E5:E59" si="0">D5/$D$59</f>
        <v>0.24692918346258896</v>
      </c>
      <c r="F5" s="481"/>
      <c r="G5" s="501">
        <f>(D5-B5)</f>
        <v>138085.37148981984</v>
      </c>
      <c r="H5" s="502">
        <f>(D5-B5)/B5</f>
        <v>0.11299018617721529</v>
      </c>
    </row>
    <row r="6" spans="1:8" ht="15" customHeight="1">
      <c r="A6" s="503" t="s">
        <v>68</v>
      </c>
      <c r="B6" s="501">
        <v>87611.357376082946</v>
      </c>
      <c r="C6" s="502">
        <f t="shared" ref="C6:C59" si="1">B6/$B$59</f>
        <v>1.715428106876539E-2</v>
      </c>
      <c r="D6" s="501">
        <v>92951.225386192789</v>
      </c>
      <c r="E6" s="502">
        <f t="shared" si="0"/>
        <v>1.6874435621610683E-2</v>
      </c>
      <c r="F6" s="481"/>
      <c r="G6" s="501">
        <f t="shared" ref="G6:G59" si="2">(D6-B6)</f>
        <v>5339.8680101098435</v>
      </c>
      <c r="H6" s="502">
        <f t="shared" ref="H6:H59" si="3">(D6-B6)/B6</f>
        <v>6.0949495248518726E-2</v>
      </c>
    </row>
    <row r="7" spans="1:8" ht="15" customHeight="1">
      <c r="A7" s="503" t="s">
        <v>69</v>
      </c>
      <c r="B7" s="501">
        <v>47902.355301015145</v>
      </c>
      <c r="C7" s="502">
        <f t="shared" si="1"/>
        <v>9.3792687535029784E-3</v>
      </c>
      <c r="D7" s="501">
        <v>52226.179111873847</v>
      </c>
      <c r="E7" s="502">
        <f t="shared" si="0"/>
        <v>9.4811799793328207E-3</v>
      </c>
      <c r="F7" s="481"/>
      <c r="G7" s="501">
        <f t="shared" si="2"/>
        <v>4323.8238108587029</v>
      </c>
      <c r="H7" s="502">
        <f t="shared" si="3"/>
        <v>9.0263282122310856E-2</v>
      </c>
    </row>
    <row r="8" spans="1:8" ht="15" customHeight="1">
      <c r="A8" s="503" t="s">
        <v>70</v>
      </c>
      <c r="B8" s="501">
        <v>190261.77255527716</v>
      </c>
      <c r="C8" s="502">
        <f t="shared" si="1"/>
        <v>3.725320575783847E-2</v>
      </c>
      <c r="D8" s="501">
        <v>219101.75013476206</v>
      </c>
      <c r="E8" s="502">
        <f t="shared" si="0"/>
        <v>3.977589711023289E-2</v>
      </c>
      <c r="F8" s="386"/>
      <c r="G8" s="501">
        <f t="shared" si="2"/>
        <v>28839.977579484897</v>
      </c>
      <c r="H8" s="502">
        <f t="shared" si="3"/>
        <v>0.1515805155820566</v>
      </c>
    </row>
    <row r="9" spans="1:8" ht="15" customHeight="1">
      <c r="A9" s="503" t="s">
        <v>608</v>
      </c>
      <c r="B9" s="501"/>
      <c r="C9" s="502"/>
      <c r="D9" s="501">
        <v>18.710620000000002</v>
      </c>
      <c r="E9" s="502">
        <f t="shared" si="0"/>
        <v>3.3967400786662549E-6</v>
      </c>
      <c r="F9" s="386"/>
      <c r="G9" s="501"/>
      <c r="H9" s="502"/>
    </row>
    <row r="10" spans="1:8" ht="15" customHeight="1">
      <c r="A10" s="503" t="s">
        <v>609</v>
      </c>
      <c r="B10" s="501"/>
      <c r="C10" s="502"/>
      <c r="D10" s="501">
        <v>0</v>
      </c>
      <c r="E10" s="502">
        <f t="shared" si="0"/>
        <v>0</v>
      </c>
      <c r="F10" s="386"/>
      <c r="G10" s="501"/>
      <c r="H10" s="502"/>
    </row>
    <row r="11" spans="1:8" ht="15" customHeight="1">
      <c r="A11" s="504" t="s">
        <v>71</v>
      </c>
      <c r="B11" s="505">
        <v>1547876.0601729718</v>
      </c>
      <c r="C11" s="506">
        <f t="shared" si="1"/>
        <v>0.30307373143232452</v>
      </c>
      <c r="D11" s="505">
        <f>SUM(D5:D10)</f>
        <v>1724483.8116832452</v>
      </c>
      <c r="E11" s="506">
        <f t="shared" si="0"/>
        <v>0.31306409291384407</v>
      </c>
      <c r="F11" s="386"/>
      <c r="G11" s="505">
        <f t="shared" si="2"/>
        <v>176607.75151027343</v>
      </c>
      <c r="H11" s="506">
        <f t="shared" si="3"/>
        <v>0.1140968298783159</v>
      </c>
    </row>
    <row r="12" spans="1:8" ht="15" customHeight="1">
      <c r="A12" s="503" t="s">
        <v>68</v>
      </c>
      <c r="B12" s="501">
        <v>37535.761408749844</v>
      </c>
      <c r="C12" s="502">
        <f t="shared" si="1"/>
        <v>7.3494923560171906E-3</v>
      </c>
      <c r="D12" s="501">
        <v>39747.30985989605</v>
      </c>
      <c r="E12" s="502">
        <f t="shared" si="0"/>
        <v>7.2157566355511094E-3</v>
      </c>
      <c r="F12" s="386"/>
      <c r="G12" s="501">
        <f t="shared" si="2"/>
        <v>2211.5484511462055</v>
      </c>
      <c r="H12" s="502">
        <f t="shared" si="3"/>
        <v>5.8918438527549848E-2</v>
      </c>
    </row>
    <row r="13" spans="1:8" ht="15" customHeight="1">
      <c r="A13" s="503" t="s">
        <v>72</v>
      </c>
      <c r="B13" s="501">
        <v>155120.25862488258</v>
      </c>
      <c r="C13" s="502">
        <f t="shared" si="1"/>
        <v>3.0372506437586998E-2</v>
      </c>
      <c r="D13" s="501">
        <v>140563.55659204113</v>
      </c>
      <c r="E13" s="502">
        <f t="shared" si="0"/>
        <v>2.5518014169282382E-2</v>
      </c>
      <c r="G13" s="501">
        <f t="shared" si="2"/>
        <v>-14556.702032841451</v>
      </c>
      <c r="H13" s="502">
        <f t="shared" si="3"/>
        <v>-9.3841398679220839E-2</v>
      </c>
    </row>
    <row r="14" spans="1:8" ht="15" customHeight="1">
      <c r="A14" s="503" t="s">
        <v>70</v>
      </c>
      <c r="B14" s="501">
        <v>166857.80348292267</v>
      </c>
      <c r="C14" s="502">
        <f t="shared" si="1"/>
        <v>3.2670714678874078E-2</v>
      </c>
      <c r="D14" s="501">
        <v>204526.11738440054</v>
      </c>
      <c r="E14" s="502">
        <f t="shared" si="0"/>
        <v>3.7129825738195329E-2</v>
      </c>
      <c r="G14" s="501">
        <f t="shared" si="2"/>
        <v>37668.313901477872</v>
      </c>
      <c r="H14" s="502">
        <f t="shared" si="3"/>
        <v>0.22575098745881009</v>
      </c>
    </row>
    <row r="15" spans="1:8" ht="15" customHeight="1">
      <c r="A15" s="504" t="s">
        <v>73</v>
      </c>
      <c r="B15" s="505">
        <v>359513.82351655513</v>
      </c>
      <c r="C15" s="506">
        <f t="shared" si="1"/>
        <v>7.0392713472478274E-2</v>
      </c>
      <c r="D15" s="505">
        <f>SUM(D12:D14)</f>
        <v>384836.98383633769</v>
      </c>
      <c r="E15" s="506">
        <f t="shared" si="0"/>
        <v>6.9863596543028816E-2</v>
      </c>
      <c r="G15" s="505">
        <f t="shared" si="2"/>
        <v>25323.160319782561</v>
      </c>
      <c r="H15" s="506">
        <f t="shared" si="3"/>
        <v>7.0437236799648292E-2</v>
      </c>
    </row>
    <row r="16" spans="1:8" ht="15" customHeight="1">
      <c r="A16" s="503" t="s">
        <v>74</v>
      </c>
      <c r="B16" s="501">
        <v>6842.7090079584132</v>
      </c>
      <c r="C16" s="502">
        <f t="shared" si="1"/>
        <v>1.3398006503930219E-3</v>
      </c>
      <c r="D16" s="501">
        <v>10416.529976691538</v>
      </c>
      <c r="E16" s="502">
        <f t="shared" si="0"/>
        <v>1.8910247149723854E-3</v>
      </c>
      <c r="G16" s="501">
        <f t="shared" si="2"/>
        <v>3573.8209687331246</v>
      </c>
      <c r="H16" s="502">
        <f t="shared" si="3"/>
        <v>0.52228159411376285</v>
      </c>
    </row>
    <row r="17" spans="1:8" ht="15" customHeight="1">
      <c r="A17" s="503" t="s">
        <v>75</v>
      </c>
      <c r="B17" s="501">
        <v>59434.863593976035</v>
      </c>
      <c r="C17" s="502">
        <f t="shared" si="1"/>
        <v>1.1637330888485092E-2</v>
      </c>
      <c r="D17" s="501">
        <v>50214.683644782024</v>
      </c>
      <c r="E17" s="502">
        <f t="shared" si="0"/>
        <v>9.1160115738429821E-3</v>
      </c>
      <c r="G17" s="501">
        <f t="shared" si="2"/>
        <v>-9220.179949194011</v>
      </c>
      <c r="H17" s="502">
        <f t="shared" si="3"/>
        <v>-0.15513083385167412</v>
      </c>
    </row>
    <row r="18" spans="1:8" ht="15" customHeight="1">
      <c r="A18" s="503" t="s">
        <v>76</v>
      </c>
      <c r="B18" s="501">
        <v>44797.9502526508</v>
      </c>
      <c r="C18" s="502">
        <f t="shared" si="1"/>
        <v>8.7714270495748304E-3</v>
      </c>
      <c r="D18" s="501">
        <v>40654.107669721619</v>
      </c>
      <c r="E18" s="502">
        <f t="shared" si="0"/>
        <v>7.3803773944506705E-3</v>
      </c>
      <c r="G18" s="501">
        <f t="shared" si="2"/>
        <v>-4143.8425829291809</v>
      </c>
      <c r="H18" s="502">
        <f t="shared" si="3"/>
        <v>-9.2500718438205329E-2</v>
      </c>
    </row>
    <row r="19" spans="1:8" ht="15" customHeight="1">
      <c r="A19" s="503" t="s">
        <v>77</v>
      </c>
      <c r="B19" s="501">
        <v>4989.4296748144834</v>
      </c>
      <c r="C19" s="502">
        <f t="shared" si="1"/>
        <v>9.769290372616873E-4</v>
      </c>
      <c r="D19" s="501">
        <v>5240.9285200000004</v>
      </c>
      <c r="E19" s="502">
        <f t="shared" si="0"/>
        <v>9.5144211967903886E-4</v>
      </c>
      <c r="G19" s="501">
        <f t="shared" si="2"/>
        <v>251.49884518551698</v>
      </c>
      <c r="H19" s="502">
        <f t="shared" si="3"/>
        <v>5.0406331299752853E-2</v>
      </c>
    </row>
    <row r="20" spans="1:8" ht="15" customHeight="1">
      <c r="A20" s="503" t="s">
        <v>78</v>
      </c>
      <c r="B20" s="501">
        <v>1632.9627000000003</v>
      </c>
      <c r="C20" s="502">
        <f t="shared" si="1"/>
        <v>3.1973367345929408E-4</v>
      </c>
      <c r="D20" s="501">
        <v>3644.1219999999994</v>
      </c>
      <c r="E20" s="502">
        <f t="shared" si="0"/>
        <v>6.6155665867563063E-4</v>
      </c>
      <c r="G20" s="501">
        <f t="shared" si="2"/>
        <v>2011.1592999999991</v>
      </c>
      <c r="H20" s="502">
        <f t="shared" si="3"/>
        <v>1.2316014934082689</v>
      </c>
    </row>
    <row r="21" spans="1:8" ht="15" customHeight="1">
      <c r="A21" s="503" t="s">
        <v>79</v>
      </c>
      <c r="B21" s="501"/>
      <c r="C21" s="502"/>
      <c r="D21" s="501"/>
      <c r="E21" s="502"/>
      <c r="G21" s="501"/>
      <c r="H21" s="502"/>
    </row>
    <row r="22" spans="1:8" ht="15" customHeight="1">
      <c r="A22" s="503" t="s">
        <v>80</v>
      </c>
      <c r="B22" s="501">
        <v>13.775547878207668</v>
      </c>
      <c r="C22" s="502">
        <f t="shared" si="1"/>
        <v>2.69724870446442E-6</v>
      </c>
      <c r="D22" s="501">
        <v>1696.6395012883193</v>
      </c>
      <c r="E22" s="502">
        <f t="shared" si="0"/>
        <v>3.0800921578624124E-4</v>
      </c>
      <c r="G22" s="501">
        <f t="shared" si="2"/>
        <v>1682.8639534101117</v>
      </c>
      <c r="H22" s="502">
        <f t="shared" si="3"/>
        <v>122.1631232593174</v>
      </c>
    </row>
    <row r="23" spans="1:8" ht="15" customHeight="1">
      <c r="A23" s="503" t="s">
        <v>81</v>
      </c>
      <c r="B23" s="501">
        <v>37790.974282057796</v>
      </c>
      <c r="C23" s="502">
        <f t="shared" si="1"/>
        <v>7.3994629704695926E-3</v>
      </c>
      <c r="D23" s="501">
        <v>59197.377841722431</v>
      </c>
      <c r="E23" s="502">
        <f t="shared" si="0"/>
        <v>1.0746736659016551E-2</v>
      </c>
      <c r="G23" s="501">
        <f t="shared" si="2"/>
        <v>21406.403559664635</v>
      </c>
      <c r="H23" s="502">
        <f t="shared" si="3"/>
        <v>0.56644222506398456</v>
      </c>
    </row>
    <row r="24" spans="1:8" ht="15" customHeight="1">
      <c r="A24" s="507" t="s">
        <v>82</v>
      </c>
      <c r="B24" s="508">
        <v>2062892.5487488627</v>
      </c>
      <c r="C24" s="509">
        <f t="shared" si="1"/>
        <v>0.40391382642315077</v>
      </c>
      <c r="D24" s="508">
        <f>SUM(D16:D23)+D11+D15</f>
        <v>2280385.184673789</v>
      </c>
      <c r="E24" s="509">
        <f t="shared" si="0"/>
        <v>0.41398284779329642</v>
      </c>
      <c r="G24" s="508">
        <f t="shared" si="2"/>
        <v>217492.63592492626</v>
      </c>
      <c r="H24" s="509">
        <f t="shared" si="3"/>
        <v>0.10543090868054897</v>
      </c>
    </row>
    <row r="25" spans="1:8" ht="15" customHeight="1">
      <c r="A25" s="504" t="s">
        <v>83</v>
      </c>
      <c r="B25" s="505">
        <v>1402291.7075864358</v>
      </c>
      <c r="C25" s="506">
        <f t="shared" si="1"/>
        <v>0.27456835292570814</v>
      </c>
      <c r="D25" s="505">
        <v>1464528.6151674495</v>
      </c>
      <c r="E25" s="506">
        <f t="shared" si="0"/>
        <v>0.26587163030903643</v>
      </c>
      <c r="G25" s="505">
        <f t="shared" si="2"/>
        <v>62236.907581013627</v>
      </c>
      <c r="H25" s="506">
        <f t="shared" si="3"/>
        <v>4.4382283118633792E-2</v>
      </c>
    </row>
    <row r="26" spans="1:8" ht="15" customHeight="1">
      <c r="A26" s="503" t="s">
        <v>84</v>
      </c>
      <c r="B26" s="501">
        <v>48556.326412134724</v>
      </c>
      <c r="C26" s="502">
        <f t="shared" si="1"/>
        <v>9.5073161275762014E-3</v>
      </c>
      <c r="D26" s="501">
        <v>49728.198055188222</v>
      </c>
      <c r="E26" s="502">
        <f t="shared" si="0"/>
        <v>9.0276946126804525E-3</v>
      </c>
      <c r="G26" s="501">
        <f t="shared" si="2"/>
        <v>1171.8716430534987</v>
      </c>
      <c r="H26" s="502">
        <f t="shared" si="3"/>
        <v>2.4134273114216398E-2</v>
      </c>
    </row>
    <row r="27" spans="1:8" ht="15" customHeight="1">
      <c r="A27" s="503" t="s">
        <v>85</v>
      </c>
      <c r="B27" s="501">
        <v>198.00416336775234</v>
      </c>
      <c r="C27" s="502">
        <f t="shared" si="1"/>
        <v>3.8769163872393188E-5</v>
      </c>
      <c r="D27" s="501">
        <v>185.1297216268668</v>
      </c>
      <c r="E27" s="502">
        <f t="shared" si="0"/>
        <v>3.3608589410842901E-5</v>
      </c>
      <c r="G27" s="501">
        <f t="shared" si="2"/>
        <v>-12.874441740885544</v>
      </c>
      <c r="H27" s="502">
        <f t="shared" si="3"/>
        <v>-6.5021065829681035E-2</v>
      </c>
    </row>
    <row r="28" spans="1:8" ht="15" customHeight="1">
      <c r="A28" s="503" t="s">
        <v>86</v>
      </c>
      <c r="B28" s="501">
        <v>124.17467117560071</v>
      </c>
      <c r="C28" s="502">
        <f t="shared" si="1"/>
        <v>2.4313368434915707E-5</v>
      </c>
      <c r="D28" s="501">
        <v>411.23502929118547</v>
      </c>
      <c r="E28" s="502">
        <f t="shared" si="0"/>
        <v>7.4655917641684816E-5</v>
      </c>
      <c r="G28" s="501">
        <f t="shared" si="2"/>
        <v>287.06035811558479</v>
      </c>
      <c r="H28" s="502">
        <f t="shared" si="3"/>
        <v>2.3117464729150798</v>
      </c>
    </row>
    <row r="29" spans="1:8" ht="15" customHeight="1">
      <c r="A29" s="503" t="s">
        <v>87</v>
      </c>
      <c r="B29" s="501">
        <v>8513.4399686857905</v>
      </c>
      <c r="C29" s="502">
        <f t="shared" si="1"/>
        <v>1.6669293395146655E-3</v>
      </c>
      <c r="D29" s="501">
        <v>9653.5723518162722</v>
      </c>
      <c r="E29" s="502">
        <f t="shared" si="0"/>
        <v>1.7525168118276565E-3</v>
      </c>
      <c r="G29" s="501">
        <f t="shared" si="2"/>
        <v>1140.1323831304817</v>
      </c>
      <c r="H29" s="502">
        <f t="shared" si="3"/>
        <v>0.13392146856313389</v>
      </c>
    </row>
    <row r="30" spans="1:8" ht="15" customHeight="1">
      <c r="A30" s="503" t="s">
        <v>88</v>
      </c>
      <c r="B30" s="501">
        <v>227002.99293945055</v>
      </c>
      <c r="C30" s="502">
        <f t="shared" si="1"/>
        <v>4.4447127187157862E-2</v>
      </c>
      <c r="D30" s="501">
        <v>234218.57304420133</v>
      </c>
      <c r="E30" s="502">
        <f t="shared" si="0"/>
        <v>4.2520216552271298E-2</v>
      </c>
      <c r="G30" s="501">
        <f t="shared" si="2"/>
        <v>7215.5801047507848</v>
      </c>
      <c r="H30" s="502">
        <f t="shared" si="3"/>
        <v>3.1786277402410398E-2</v>
      </c>
    </row>
    <row r="31" spans="1:8" ht="15" customHeight="1">
      <c r="A31" s="503" t="s">
        <v>89</v>
      </c>
      <c r="B31" s="501">
        <v>21963.122929419176</v>
      </c>
      <c r="C31" s="502">
        <f t="shared" si="1"/>
        <v>4.3003737775891906E-3</v>
      </c>
      <c r="D31" s="501">
        <v>23768.020745686361</v>
      </c>
      <c r="E31" s="502">
        <f t="shared" si="0"/>
        <v>4.3148644276589368E-3</v>
      </c>
      <c r="G31" s="501">
        <f t="shared" si="2"/>
        <v>1804.8978162671847</v>
      </c>
      <c r="H31" s="502">
        <f t="shared" si="3"/>
        <v>8.2178560037541801E-2</v>
      </c>
    </row>
    <row r="32" spans="1:8" ht="15" customHeight="1">
      <c r="A32" s="503" t="s">
        <v>90</v>
      </c>
      <c r="B32" s="501">
        <v>138368.35629</v>
      </c>
      <c r="C32" s="502">
        <f t="shared" si="1"/>
        <v>2.7092488301861464E-2</v>
      </c>
      <c r="D32" s="501">
        <v>145367.92374999999</v>
      </c>
      <c r="E32" s="502">
        <f t="shared" si="0"/>
        <v>2.6390202609754516E-2</v>
      </c>
      <c r="G32" s="501">
        <f t="shared" si="2"/>
        <v>6999.5674599999911</v>
      </c>
      <c r="H32" s="502">
        <f t="shared" si="3"/>
        <v>5.0586475460689243E-2</v>
      </c>
    </row>
    <row r="33" spans="1:8" ht="15" customHeight="1">
      <c r="A33" s="504" t="s">
        <v>91</v>
      </c>
      <c r="B33" s="505">
        <v>444726.4173742336</v>
      </c>
      <c r="C33" s="506">
        <f t="shared" si="1"/>
        <v>8.707731726600669E-2</v>
      </c>
      <c r="D33" s="505">
        <f>SUM(D26:D32)</f>
        <v>463332.6526978102</v>
      </c>
      <c r="E33" s="506">
        <f t="shared" si="0"/>
        <v>8.4113759521245376E-2</v>
      </c>
      <c r="G33" s="505">
        <f t="shared" si="2"/>
        <v>18606.235323576606</v>
      </c>
      <c r="H33" s="506">
        <f t="shared" si="3"/>
        <v>4.1837486141327228E-2</v>
      </c>
    </row>
    <row r="34" spans="1:8" ht="15" customHeight="1">
      <c r="A34" s="503" t="s">
        <v>92</v>
      </c>
      <c r="B34" s="501">
        <v>969917.60035000008</v>
      </c>
      <c r="C34" s="502">
        <f t="shared" si="1"/>
        <v>0.18990961478344176</v>
      </c>
      <c r="D34" s="501">
        <v>1053354.40433</v>
      </c>
      <c r="E34" s="502">
        <f t="shared" si="0"/>
        <v>0.19122675369535216</v>
      </c>
      <c r="G34" s="501">
        <f t="shared" si="2"/>
        <v>83436.803979999968</v>
      </c>
      <c r="H34" s="502">
        <f t="shared" si="3"/>
        <v>8.6024631319084569E-2</v>
      </c>
    </row>
    <row r="35" spans="1:8" ht="15" customHeight="1">
      <c r="A35" s="503" t="s">
        <v>93</v>
      </c>
      <c r="B35" s="501"/>
      <c r="C35" s="502"/>
      <c r="D35" s="501"/>
      <c r="E35" s="502"/>
      <c r="G35" s="501"/>
      <c r="H35" s="502"/>
    </row>
    <row r="36" spans="1:8" ht="15" customHeight="1">
      <c r="A36" s="503" t="s">
        <v>94</v>
      </c>
      <c r="B36" s="501">
        <v>5840.2314800000004</v>
      </c>
      <c r="C36" s="502">
        <f t="shared" si="1"/>
        <v>1.1435158102221254E-3</v>
      </c>
      <c r="D36" s="501">
        <v>5867.3705399999999</v>
      </c>
      <c r="E36" s="502">
        <f t="shared" si="0"/>
        <v>1.0651668768647787E-3</v>
      </c>
      <c r="G36" s="501">
        <f t="shared" si="2"/>
        <v>27.139059999999517</v>
      </c>
      <c r="H36" s="502">
        <f t="shared" si="3"/>
        <v>4.6469151253572425E-3</v>
      </c>
    </row>
    <row r="37" spans="1:8" ht="15" customHeight="1">
      <c r="A37" s="503" t="s">
        <v>95</v>
      </c>
      <c r="B37" s="501">
        <v>69378.695709999985</v>
      </c>
      <c r="C37" s="502">
        <f t="shared" si="1"/>
        <v>1.3584330639746308E-2</v>
      </c>
      <c r="D37" s="501">
        <v>103178.83014000001</v>
      </c>
      <c r="E37" s="502">
        <f t="shared" si="0"/>
        <v>1.8731162709008882E-2</v>
      </c>
      <c r="G37" s="501">
        <f t="shared" si="2"/>
        <v>33800.13443000002</v>
      </c>
      <c r="H37" s="502">
        <f t="shared" si="3"/>
        <v>0.48718319195972137</v>
      </c>
    </row>
    <row r="38" spans="1:8" ht="15" customHeight="1">
      <c r="A38" s="503" t="s">
        <v>96</v>
      </c>
      <c r="B38" s="501">
        <v>24595.71615</v>
      </c>
      <c r="C38" s="502">
        <f t="shared" si="1"/>
        <v>4.8158348479126834E-3</v>
      </c>
      <c r="D38" s="501">
        <v>8666.0004900000022</v>
      </c>
      <c r="E38" s="502">
        <f t="shared" si="0"/>
        <v>1.5732322705567432E-3</v>
      </c>
      <c r="G38" s="501">
        <f t="shared" si="2"/>
        <v>-15929.715659999998</v>
      </c>
      <c r="H38" s="502">
        <f t="shared" si="3"/>
        <v>-0.64766220112684125</v>
      </c>
    </row>
    <row r="39" spans="1:8" ht="15" customHeight="1">
      <c r="A39" s="504" t="s">
        <v>97</v>
      </c>
      <c r="B39" s="505">
        <v>1069732.2436900001</v>
      </c>
      <c r="C39" s="506">
        <f t="shared" si="1"/>
        <v>0.20945329608132288</v>
      </c>
      <c r="D39" s="505">
        <f>SUM(D34:D38)</f>
        <v>1171066.6055000001</v>
      </c>
      <c r="E39" s="506">
        <f t="shared" si="0"/>
        <v>0.21259631555178257</v>
      </c>
      <c r="G39" s="505">
        <f t="shared" si="2"/>
        <v>101334.36180999991</v>
      </c>
      <c r="H39" s="506">
        <f t="shared" si="3"/>
        <v>9.4728715907871436E-2</v>
      </c>
    </row>
    <row r="40" spans="1:8" ht="15" customHeight="1">
      <c r="A40" s="503" t="s">
        <v>98</v>
      </c>
      <c r="B40" s="501">
        <v>56070.548655915642</v>
      </c>
      <c r="C40" s="502">
        <f t="shared" si="1"/>
        <v>1.0978598895513038E-2</v>
      </c>
      <c r="D40" s="501">
        <v>54444.046425974448</v>
      </c>
      <c r="E40" s="502">
        <f t="shared" si="0"/>
        <v>9.8838132857101291E-3</v>
      </c>
      <c r="G40" s="501">
        <f t="shared" si="2"/>
        <v>-1626.5022299411939</v>
      </c>
      <c r="H40" s="502">
        <f t="shared" si="3"/>
        <v>-2.9008138299527628E-2</v>
      </c>
    </row>
    <row r="41" spans="1:8" ht="15" customHeight="1">
      <c r="A41" s="503" t="s">
        <v>99</v>
      </c>
      <c r="B41" s="501">
        <v>14071.048470902411</v>
      </c>
      <c r="C41" s="502">
        <f t="shared" si="1"/>
        <v>2.7551076439317384E-3</v>
      </c>
      <c r="D41" s="501">
        <v>14687.447759413159</v>
      </c>
      <c r="E41" s="502">
        <f t="shared" si="0"/>
        <v>2.6663703531852796E-3</v>
      </c>
      <c r="G41" s="501">
        <f t="shared" si="2"/>
        <v>616.39928851074728</v>
      </c>
      <c r="H41" s="502">
        <f t="shared" si="3"/>
        <v>4.3806208882401505E-2</v>
      </c>
    </row>
    <row r="42" spans="1:8" ht="15" customHeight="1">
      <c r="A42" s="503" t="s">
        <v>100</v>
      </c>
      <c r="B42" s="501">
        <v>21562.891023618973</v>
      </c>
      <c r="C42" s="502">
        <f t="shared" si="1"/>
        <v>4.2220084741581244E-3</v>
      </c>
      <c r="D42" s="501">
        <v>21221.136318468274</v>
      </c>
      <c r="E42" s="502">
        <f t="shared" si="0"/>
        <v>3.8525011062049913E-3</v>
      </c>
      <c r="G42" s="501">
        <f t="shared" si="2"/>
        <v>-341.75470515069901</v>
      </c>
      <c r="H42" s="502">
        <f t="shared" si="3"/>
        <v>-1.584920615590725E-2</v>
      </c>
    </row>
    <row r="43" spans="1:8" ht="15" customHeight="1">
      <c r="A43" s="503" t="s">
        <v>101</v>
      </c>
      <c r="B43" s="501">
        <v>24.038996499738982</v>
      </c>
      <c r="C43" s="502">
        <f t="shared" si="1"/>
        <v>4.7068292846717534E-6</v>
      </c>
      <c r="D43" s="501">
        <v>2.9389966600834319</v>
      </c>
      <c r="E43" s="502">
        <f t="shared" si="0"/>
        <v>5.3354767219748233E-7</v>
      </c>
      <c r="G43" s="501">
        <f t="shared" si="2"/>
        <v>-21.099999839655549</v>
      </c>
      <c r="H43" s="502">
        <f t="shared" si="3"/>
        <v>-0.87774045975191417</v>
      </c>
    </row>
    <row r="44" spans="1:8" ht="15" customHeight="1">
      <c r="A44" s="503" t="s">
        <v>102</v>
      </c>
      <c r="B44" s="501">
        <v>2249.5932299999999</v>
      </c>
      <c r="C44" s="502">
        <f t="shared" si="1"/>
        <v>4.4046977142653563E-4</v>
      </c>
      <c r="D44" s="501">
        <v>1935.0905427167434</v>
      </c>
      <c r="E44" s="502">
        <f t="shared" si="0"/>
        <v>3.5129779784389808E-4</v>
      </c>
      <c r="G44" s="501">
        <f t="shared" si="2"/>
        <v>-314.50268728325659</v>
      </c>
      <c r="H44" s="502">
        <f t="shared" si="3"/>
        <v>-0.13980424686966925</v>
      </c>
    </row>
    <row r="45" spans="1:8" ht="15" customHeight="1">
      <c r="A45" s="503" t="s">
        <v>103</v>
      </c>
      <c r="B45" s="501">
        <v>1225.4841471401244</v>
      </c>
      <c r="C45" s="502">
        <f t="shared" si="1"/>
        <v>2.3994947841199431E-4</v>
      </c>
      <c r="D45" s="501">
        <v>788.85825792907212</v>
      </c>
      <c r="E45" s="502">
        <f t="shared" si="0"/>
        <v>1.4320992362062406E-4</v>
      </c>
      <c r="G45" s="501">
        <f t="shared" si="2"/>
        <v>-436.62588921105225</v>
      </c>
      <c r="H45" s="502">
        <f t="shared" si="3"/>
        <v>-0.35628848421254</v>
      </c>
    </row>
    <row r="46" spans="1:8" ht="15" customHeight="1">
      <c r="A46" s="503" t="s">
        <v>562</v>
      </c>
      <c r="B46" s="501">
        <v>691.81449999999995</v>
      </c>
      <c r="C46" s="502">
        <f t="shared" si="1"/>
        <v>1.354570998084676E-4</v>
      </c>
      <c r="D46" s="501">
        <v>3661.6833400000005</v>
      </c>
      <c r="E46" s="502">
        <f t="shared" si="0"/>
        <v>6.6474475759555356E-4</v>
      </c>
      <c r="G46" s="501">
        <f t="shared" si="2"/>
        <v>2969.8688400000005</v>
      </c>
      <c r="H46" s="502">
        <f t="shared" si="3"/>
        <v>4.2928687386575461</v>
      </c>
    </row>
    <row r="47" spans="1:8" ht="15" customHeight="1">
      <c r="A47" s="503" t="s">
        <v>104</v>
      </c>
      <c r="B47" s="501"/>
      <c r="C47" s="502"/>
      <c r="D47" s="501"/>
      <c r="E47" s="502"/>
      <c r="G47" s="501"/>
      <c r="H47" s="502"/>
    </row>
    <row r="48" spans="1:8" ht="15" customHeight="1">
      <c r="A48" s="507" t="s">
        <v>105</v>
      </c>
      <c r="B48" s="508">
        <v>3012645.787674746</v>
      </c>
      <c r="C48" s="509">
        <f t="shared" si="1"/>
        <v>0.58987526446557226</v>
      </c>
      <c r="D48" s="508">
        <f>SUM(D40:D47)+D39+D33+D25</f>
        <v>3195669.0750064217</v>
      </c>
      <c r="E48" s="509">
        <f t="shared" si="0"/>
        <v>0.58014417615389713</v>
      </c>
      <c r="G48" s="508">
        <f t="shared" si="2"/>
        <v>183023.28733167564</v>
      </c>
      <c r="H48" s="509">
        <f t="shared" si="3"/>
        <v>6.0751678169552993E-2</v>
      </c>
    </row>
    <row r="49" spans="1:8" ht="15" customHeight="1">
      <c r="A49" s="55" t="s">
        <v>106</v>
      </c>
      <c r="B49" s="196">
        <v>5075538.3364236085</v>
      </c>
      <c r="C49" s="56">
        <f t="shared" si="1"/>
        <v>0.99378909088872291</v>
      </c>
      <c r="D49" s="196">
        <f>D24+D48</f>
        <v>5476054.2596802106</v>
      </c>
      <c r="E49" s="56">
        <f t="shared" si="0"/>
        <v>0.99412702394719343</v>
      </c>
      <c r="G49" s="196">
        <f t="shared" si="2"/>
        <v>400515.92325660214</v>
      </c>
      <c r="H49" s="56">
        <f t="shared" si="3"/>
        <v>7.8911023168198327E-2</v>
      </c>
    </row>
    <row r="50" spans="1:8" ht="15" customHeight="1">
      <c r="A50" s="503" t="s">
        <v>107</v>
      </c>
      <c r="B50" s="501">
        <v>8989.0584119838604</v>
      </c>
      <c r="C50" s="502">
        <f t="shared" si="1"/>
        <v>1.7600553074505424E-3</v>
      </c>
      <c r="D50" s="501">
        <v>9598.6768415030765</v>
      </c>
      <c r="E50" s="502">
        <f t="shared" si="0"/>
        <v>1.7425510394470688E-3</v>
      </c>
      <c r="G50" s="501">
        <f t="shared" si="2"/>
        <v>609.61842951921608</v>
      </c>
      <c r="H50" s="502">
        <f t="shared" si="3"/>
        <v>6.7817829363139598E-2</v>
      </c>
    </row>
    <row r="51" spans="1:8" ht="15" customHeight="1">
      <c r="A51" s="503" t="s">
        <v>108</v>
      </c>
      <c r="B51" s="501">
        <v>41.451011802878718</v>
      </c>
      <c r="C51" s="502">
        <f t="shared" si="1"/>
        <v>8.1160973685063138E-6</v>
      </c>
      <c r="D51" s="501">
        <v>0</v>
      </c>
      <c r="E51" s="502">
        <f t="shared" si="0"/>
        <v>0</v>
      </c>
      <c r="G51" s="501">
        <f t="shared" si="2"/>
        <v>-41.451011802878718</v>
      </c>
      <c r="H51" s="502">
        <f t="shared" si="3"/>
        <v>-1</v>
      </c>
    </row>
    <row r="52" spans="1:8" ht="15" customHeight="1">
      <c r="A52" s="503" t="s">
        <v>109</v>
      </c>
      <c r="B52" s="501">
        <v>731.73934368136236</v>
      </c>
      <c r="C52" s="502">
        <f t="shared" si="1"/>
        <v>1.432743738543047E-4</v>
      </c>
      <c r="D52" s="501">
        <v>115.57102060170611</v>
      </c>
      <c r="E52" s="502">
        <f t="shared" si="0"/>
        <v>2.0980850319774468E-5</v>
      </c>
      <c r="G52" s="501">
        <f t="shared" si="2"/>
        <v>-616.16832307965626</v>
      </c>
      <c r="H52" s="502">
        <f t="shared" si="3"/>
        <v>-0.84205985150358165</v>
      </c>
    </row>
    <row r="53" spans="1:8" ht="15" customHeight="1">
      <c r="A53" s="503" t="s">
        <v>110</v>
      </c>
      <c r="B53" s="501">
        <v>52.391290000000005</v>
      </c>
      <c r="C53" s="502">
        <f t="shared" si="1"/>
        <v>1.0258201004206144E-5</v>
      </c>
      <c r="D53" s="501">
        <v>54.657789999999991</v>
      </c>
      <c r="E53" s="502">
        <f t="shared" si="0"/>
        <v>9.9226164554848312E-6</v>
      </c>
      <c r="G53" s="501">
        <f t="shared" si="2"/>
        <v>2.2664999999999864</v>
      </c>
      <c r="H53" s="502">
        <f t="shared" si="3"/>
        <v>4.3261007698035037E-2</v>
      </c>
    </row>
    <row r="54" spans="1:8" ht="15" customHeight="1">
      <c r="A54" s="503" t="s">
        <v>111</v>
      </c>
      <c r="B54" s="501">
        <v>12081.976706766196</v>
      </c>
      <c r="C54" s="502">
        <f t="shared" si="1"/>
        <v>2.3656479080042549E-3</v>
      </c>
      <c r="D54" s="501">
        <v>12680.470065880458</v>
      </c>
      <c r="E54" s="502">
        <f t="shared" si="0"/>
        <v>2.3020221077176425E-3</v>
      </c>
      <c r="G54" s="501">
        <f t="shared" si="2"/>
        <v>598.49335911426169</v>
      </c>
      <c r="H54" s="502">
        <f t="shared" si="3"/>
        <v>4.9536046430141777E-2</v>
      </c>
    </row>
    <row r="55" spans="1:8" ht="15" customHeight="1">
      <c r="A55" s="503" t="s">
        <v>112</v>
      </c>
      <c r="B55" s="501">
        <v>2362.5088592496236</v>
      </c>
      <c r="C55" s="502">
        <f t="shared" si="1"/>
        <v>4.6257862237025278E-4</v>
      </c>
      <c r="D55" s="501">
        <v>2618.0250862317753</v>
      </c>
      <c r="E55" s="502">
        <f t="shared" si="0"/>
        <v>4.7527825039240542E-4</v>
      </c>
      <c r="G55" s="501">
        <f t="shared" si="2"/>
        <v>255.51622698215169</v>
      </c>
      <c r="H55" s="502">
        <f t="shared" si="3"/>
        <v>0.10815461113796981</v>
      </c>
    </row>
    <row r="56" spans="1:8" ht="15" customHeight="1">
      <c r="A56" s="503" t="s">
        <v>113</v>
      </c>
      <c r="B56" s="501">
        <v>6808.9386150042128</v>
      </c>
      <c r="C56" s="502">
        <f t="shared" si="1"/>
        <v>1.3331884162045677E-3</v>
      </c>
      <c r="D56" s="501">
        <v>6353.9803228415622</v>
      </c>
      <c r="E56" s="502">
        <f t="shared" si="0"/>
        <v>1.1535063841632549E-3</v>
      </c>
      <c r="G56" s="501">
        <f t="shared" si="2"/>
        <v>-454.95829216265065</v>
      </c>
      <c r="H56" s="502">
        <f t="shared" si="3"/>
        <v>-6.6817799056096958E-2</v>
      </c>
    </row>
    <row r="57" spans="1:8" ht="15" customHeight="1">
      <c r="A57" s="503" t="s">
        <v>114</v>
      </c>
      <c r="B57" s="501">
        <v>652.65758000000005</v>
      </c>
      <c r="C57" s="502">
        <f t="shared" si="1"/>
        <v>1.2779018502042519E-4</v>
      </c>
      <c r="D57" s="501">
        <v>929.34947</v>
      </c>
      <c r="E57" s="502">
        <f t="shared" si="0"/>
        <v>1.6871480431093368E-4</v>
      </c>
      <c r="G57" s="501">
        <f t="shared" si="2"/>
        <v>276.69188999999994</v>
      </c>
      <c r="H57" s="502">
        <f t="shared" si="3"/>
        <v>0.42394648967380399</v>
      </c>
    </row>
    <row r="58" spans="1:8" ht="15" customHeight="1">
      <c r="A58" s="507" t="s">
        <v>115</v>
      </c>
      <c r="B58" s="508">
        <v>31720.721818488135</v>
      </c>
      <c r="C58" s="509">
        <f t="shared" si="1"/>
        <v>6.2109091112770602E-3</v>
      </c>
      <c r="D58" s="508">
        <f>SUM(D50:D57)</f>
        <v>32350.73059705858</v>
      </c>
      <c r="E58" s="509">
        <f t="shared" si="0"/>
        <v>5.8729760528065649E-3</v>
      </c>
      <c r="G58" s="508">
        <f t="shared" si="2"/>
        <v>630.00877857044543</v>
      </c>
      <c r="H58" s="509">
        <f t="shared" si="3"/>
        <v>1.9861111048338456E-2</v>
      </c>
    </row>
    <row r="59" spans="1:8" ht="15" customHeight="1" thickBot="1">
      <c r="A59" s="57" t="s">
        <v>116</v>
      </c>
      <c r="B59" s="197">
        <v>5107259.0582420966</v>
      </c>
      <c r="C59" s="58">
        <f t="shared" si="1"/>
        <v>1</v>
      </c>
      <c r="D59" s="197">
        <f>D49+D58</f>
        <v>5508404.9902772689</v>
      </c>
      <c r="E59" s="58">
        <f t="shared" si="0"/>
        <v>1</v>
      </c>
      <c r="G59" s="197">
        <f t="shared" si="2"/>
        <v>401145.93203517236</v>
      </c>
      <c r="H59" s="510">
        <f t="shared" si="3"/>
        <v>7.854426953099293E-2</v>
      </c>
    </row>
  </sheetData>
  <mergeCells count="3">
    <mergeCell ref="B3:C3"/>
    <mergeCell ref="D3:E3"/>
    <mergeCell ref="G3:H3"/>
  </mergeCells>
  <printOptions horizontalCentered="1"/>
  <pageMargins left="0" right="0" top="0.35433070866141736" bottom="0.31496062992125984" header="0" footer="0.19685039370078741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1"/>
  <sheetViews>
    <sheetView topLeftCell="A7" zoomScaleNormal="100" workbookViewId="0">
      <selection activeCell="K30" sqref="K30"/>
    </sheetView>
  </sheetViews>
  <sheetFormatPr baseColWidth="10" defaultColWidth="11.5703125" defaultRowHeight="15"/>
  <cols>
    <col min="1" max="1" width="42" style="491" customWidth="1"/>
    <col min="2" max="2" width="11.7109375" style="60" customWidth="1"/>
    <col min="3" max="3" width="10.7109375" style="60" customWidth="1"/>
    <col min="4" max="4" width="13.5703125" style="59" customWidth="1"/>
    <col min="5" max="5" width="10.7109375" style="61" customWidth="1"/>
    <col min="6" max="6" width="2.28515625" style="393" customWidth="1"/>
    <col min="7" max="7" width="13.7109375" style="59" bestFit="1" customWidth="1"/>
    <col min="8" max="16384" width="11.5703125" style="59"/>
  </cols>
  <sheetData>
    <row r="1" spans="1:8" s="475" customFormat="1" ht="45" customHeight="1">
      <c r="A1" s="384" t="s">
        <v>118</v>
      </c>
      <c r="B1" s="384"/>
      <c r="C1" s="384"/>
      <c r="D1" s="384"/>
      <c r="E1" s="384"/>
      <c r="F1" s="384"/>
      <c r="G1" s="384"/>
      <c r="H1" s="384"/>
    </row>
    <row r="2" spans="1:8" s="491" customFormat="1" ht="15" customHeight="1" thickBot="1">
      <c r="B2" s="492"/>
      <c r="C2" s="492"/>
      <c r="D2" s="492"/>
      <c r="E2" s="493"/>
      <c r="F2" s="494"/>
      <c r="G2" s="393"/>
      <c r="H2" s="393"/>
    </row>
    <row r="3" spans="1:8" s="491" customFormat="1" ht="19.899999999999999" customHeight="1" thickBot="1">
      <c r="A3" s="495"/>
      <c r="B3" s="1106">
        <v>2018</v>
      </c>
      <c r="C3" s="1107"/>
      <c r="D3" s="1106">
        <v>2019</v>
      </c>
      <c r="E3" s="1107"/>
      <c r="F3" s="386"/>
      <c r="G3" s="1108" t="s">
        <v>581</v>
      </c>
      <c r="H3" s="1109"/>
    </row>
    <row r="4" spans="1:8" s="491" customFormat="1" ht="27" customHeight="1" thickBot="1">
      <c r="A4" s="496"/>
      <c r="B4" s="397" t="s">
        <v>0</v>
      </c>
      <c r="C4" s="420" t="s">
        <v>66</v>
      </c>
      <c r="D4" s="397" t="s">
        <v>0</v>
      </c>
      <c r="E4" s="420" t="s">
        <v>66</v>
      </c>
      <c r="F4" s="386"/>
      <c r="G4" s="497" t="s">
        <v>0</v>
      </c>
      <c r="H4" s="420" t="s">
        <v>38</v>
      </c>
    </row>
    <row r="5" spans="1:8" ht="15" customHeight="1">
      <c r="A5" s="498" t="s">
        <v>67</v>
      </c>
      <c r="B5" s="499">
        <v>4243.9411500000006</v>
      </c>
      <c r="C5" s="500">
        <f>B5/$B$59</f>
        <v>2.6127728029320236E-3</v>
      </c>
      <c r="D5" s="499">
        <v>7468.3544399999992</v>
      </c>
      <c r="E5" s="500">
        <f t="shared" ref="E5:E31" si="0">D5/$D$59</f>
        <v>4.765190534506995E-3</v>
      </c>
      <c r="F5" s="386"/>
      <c r="G5" s="501">
        <f>(D5-B5)</f>
        <v>3224.4132899999986</v>
      </c>
      <c r="H5" s="502">
        <f>(D5-B5)/B5</f>
        <v>0.75976861507610638</v>
      </c>
    </row>
    <row r="6" spans="1:8" ht="15" customHeight="1">
      <c r="A6" s="503" t="s">
        <v>68</v>
      </c>
      <c r="B6" s="501">
        <v>1331.7032709999999</v>
      </c>
      <c r="C6" s="502">
        <f t="shared" ref="C6:C59" si="1">B6/$B$59</f>
        <v>8.198601170622767E-4</v>
      </c>
      <c r="D6" s="501">
        <v>873.2173039999999</v>
      </c>
      <c r="E6" s="502">
        <f t="shared" si="0"/>
        <v>5.5715711741026008E-4</v>
      </c>
      <c r="F6" s="386"/>
      <c r="G6" s="501">
        <f t="shared" ref="G6:G59" si="2">(D6-B6)</f>
        <v>-458.48596699999996</v>
      </c>
      <c r="H6" s="502">
        <f t="shared" ref="H6:H59" si="3">(D6-B6)/B6</f>
        <v>-0.34428538022266375</v>
      </c>
    </row>
    <row r="7" spans="1:8" ht="15" customHeight="1">
      <c r="A7" s="503" t="s">
        <v>69</v>
      </c>
      <c r="B7" s="501">
        <v>823.87164000000007</v>
      </c>
      <c r="C7" s="502">
        <f t="shared" si="1"/>
        <v>5.0721471811620265E-4</v>
      </c>
      <c r="D7" s="501">
        <v>464.73095000000006</v>
      </c>
      <c r="E7" s="502">
        <f t="shared" si="0"/>
        <v>2.9652201724272268E-4</v>
      </c>
      <c r="F7" s="386"/>
      <c r="G7" s="501">
        <f t="shared" si="2"/>
        <v>-359.14069000000001</v>
      </c>
      <c r="H7" s="502">
        <f t="shared" si="3"/>
        <v>-0.43591825784900179</v>
      </c>
    </row>
    <row r="8" spans="1:8" ht="15" customHeight="1">
      <c r="A8" s="503" t="s">
        <v>70</v>
      </c>
      <c r="B8" s="501">
        <v>195661.09700000001</v>
      </c>
      <c r="C8" s="502">
        <f t="shared" si="1"/>
        <v>0.1204583133376966</v>
      </c>
      <c r="D8" s="501">
        <v>176523.7213</v>
      </c>
      <c r="E8" s="502">
        <f>D8/$D$59</f>
        <v>0.11263112545241104</v>
      </c>
      <c r="F8" s="386"/>
      <c r="G8" s="501">
        <f t="shared" si="2"/>
        <v>-19137.375700000004</v>
      </c>
      <c r="H8" s="502">
        <f t="shared" si="3"/>
        <v>-9.7808792823031163E-2</v>
      </c>
    </row>
    <row r="9" spans="1:8" ht="15" customHeight="1">
      <c r="A9" s="503" t="s">
        <v>608</v>
      </c>
      <c r="B9" s="501"/>
      <c r="C9" s="502"/>
      <c r="D9" s="501">
        <v>4705.03712</v>
      </c>
      <c r="E9" s="502">
        <f t="shared" si="0"/>
        <v>3.0020533343524678E-3</v>
      </c>
      <c r="F9" s="386"/>
      <c r="G9" s="501">
        <f t="shared" si="2"/>
        <v>4705.03712</v>
      </c>
      <c r="H9" s="502"/>
    </row>
    <row r="10" spans="1:8" ht="15" customHeight="1">
      <c r="A10" s="503" t="s">
        <v>609</v>
      </c>
      <c r="B10" s="501"/>
      <c r="C10" s="502"/>
      <c r="D10" s="501">
        <v>1335.3883299999998</v>
      </c>
      <c r="E10" s="502">
        <f t="shared" si="0"/>
        <v>8.5204577275085826E-4</v>
      </c>
      <c r="F10" s="386"/>
      <c r="G10" s="501">
        <f t="shared" si="2"/>
        <v>1335.3883299999998</v>
      </c>
      <c r="H10" s="502"/>
    </row>
    <row r="11" spans="1:8" ht="15" customHeight="1">
      <c r="A11" s="504" t="s">
        <v>71</v>
      </c>
      <c r="B11" s="505">
        <v>202060.61306100001</v>
      </c>
      <c r="C11" s="506">
        <f t="shared" si="1"/>
        <v>0.12439816097580711</v>
      </c>
      <c r="D11" s="505">
        <f>SUM(D5:D10)</f>
        <v>191370.44944399997</v>
      </c>
      <c r="E11" s="506">
        <f t="shared" si="0"/>
        <v>0.12210409422867433</v>
      </c>
      <c r="F11" s="386"/>
      <c r="G11" s="505">
        <f t="shared" si="2"/>
        <v>-10690.163617000042</v>
      </c>
      <c r="H11" s="506">
        <f t="shared" si="3"/>
        <v>-5.2905726925478506E-2</v>
      </c>
    </row>
    <row r="12" spans="1:8" ht="15" customHeight="1">
      <c r="A12" s="503" t="s">
        <v>68</v>
      </c>
      <c r="B12" s="501">
        <v>570.7299690000001</v>
      </c>
      <c r="C12" s="502">
        <f t="shared" si="1"/>
        <v>3.5136861895962836E-4</v>
      </c>
      <c r="D12" s="501">
        <v>374.23598599999997</v>
      </c>
      <c r="E12" s="502">
        <f t="shared" si="0"/>
        <v>2.3878162083575301E-4</v>
      </c>
      <c r="F12" s="386"/>
      <c r="G12" s="501">
        <f t="shared" si="2"/>
        <v>-196.49398300000013</v>
      </c>
      <c r="H12" s="502">
        <f t="shared" si="3"/>
        <v>-0.34428537780184465</v>
      </c>
    </row>
    <row r="13" spans="1:8" ht="15" customHeight="1">
      <c r="A13" s="503" t="s">
        <v>72</v>
      </c>
      <c r="B13" s="501">
        <v>159.53213</v>
      </c>
      <c r="C13" s="502">
        <f t="shared" si="1"/>
        <v>9.8215596240729174E-5</v>
      </c>
      <c r="D13" s="501">
        <v>533.46008000000006</v>
      </c>
      <c r="E13" s="502">
        <f t="shared" si="0"/>
        <v>3.4037470291157541E-4</v>
      </c>
      <c r="F13" s="386"/>
      <c r="G13" s="501">
        <f t="shared" si="2"/>
        <v>373.92795000000007</v>
      </c>
      <c r="H13" s="502">
        <f t="shared" si="3"/>
        <v>2.3439037014048525</v>
      </c>
    </row>
    <row r="14" spans="1:8" ht="15" customHeight="1">
      <c r="A14" s="503" t="s">
        <v>70</v>
      </c>
      <c r="B14" s="501">
        <v>166196.86084000004</v>
      </c>
      <c r="C14" s="502">
        <f t="shared" si="1"/>
        <v>0.10231872275972306</v>
      </c>
      <c r="D14" s="501">
        <v>109921.08247999998</v>
      </c>
      <c r="E14" s="502">
        <f t="shared" si="0"/>
        <v>7.0135249469554989E-2</v>
      </c>
      <c r="F14" s="386"/>
      <c r="G14" s="501">
        <f t="shared" si="2"/>
        <v>-56275.778360000055</v>
      </c>
      <c r="H14" s="502">
        <f t="shared" si="3"/>
        <v>-0.33860915347960457</v>
      </c>
    </row>
    <row r="15" spans="1:8" ht="15" customHeight="1">
      <c r="A15" s="504" t="s">
        <v>73</v>
      </c>
      <c r="B15" s="505">
        <v>166927.12293900005</v>
      </c>
      <c r="C15" s="506">
        <f t="shared" si="1"/>
        <v>0.10276830697492342</v>
      </c>
      <c r="D15" s="505">
        <f>SUM(D12:D14)</f>
        <v>110828.77854599999</v>
      </c>
      <c r="E15" s="506">
        <f t="shared" si="0"/>
        <v>7.0714405793302321E-2</v>
      </c>
      <c r="F15" s="386"/>
      <c r="G15" s="505">
        <f t="shared" si="2"/>
        <v>-56098.344393000065</v>
      </c>
      <c r="H15" s="506">
        <f t="shared" si="3"/>
        <v>-0.33606488511456589</v>
      </c>
    </row>
    <row r="16" spans="1:8" ht="15" customHeight="1">
      <c r="A16" s="503" t="s">
        <v>74</v>
      </c>
      <c r="B16" s="501">
        <v>5990.4637899999998</v>
      </c>
      <c r="C16" s="502">
        <f t="shared" si="1"/>
        <v>3.6880155294945808E-3</v>
      </c>
      <c r="D16" s="501">
        <v>5393.5277699999988</v>
      </c>
      <c r="E16" s="502">
        <f t="shared" si="0"/>
        <v>3.4413454374300719E-3</v>
      </c>
      <c r="F16" s="386"/>
      <c r="G16" s="501">
        <f t="shared" si="2"/>
        <v>-596.93602000000101</v>
      </c>
      <c r="H16" s="502">
        <f t="shared" si="3"/>
        <v>-9.9647713587131301E-2</v>
      </c>
    </row>
    <row r="17" spans="1:8" ht="15" customHeight="1">
      <c r="A17" s="503" t="s">
        <v>75</v>
      </c>
      <c r="B17" s="501">
        <v>831.89343000000008</v>
      </c>
      <c r="C17" s="502">
        <f t="shared" si="1"/>
        <v>5.1215331504816811E-4</v>
      </c>
      <c r="D17" s="501">
        <v>1714.56185</v>
      </c>
      <c r="E17" s="502">
        <f t="shared" si="0"/>
        <v>1.0939777917726684E-3</v>
      </c>
      <c r="F17" s="386"/>
      <c r="G17" s="501">
        <f t="shared" si="2"/>
        <v>882.66841999999997</v>
      </c>
      <c r="H17" s="502">
        <f t="shared" si="3"/>
        <v>1.0610354501777948</v>
      </c>
    </row>
    <row r="18" spans="1:8" ht="15" customHeight="1">
      <c r="A18" s="503" t="s">
        <v>76</v>
      </c>
      <c r="B18" s="501">
        <v>2503.8905600000003</v>
      </c>
      <c r="C18" s="502">
        <f t="shared" si="1"/>
        <v>1.541514579363626E-3</v>
      </c>
      <c r="D18" s="501">
        <v>7636.6762899999994</v>
      </c>
      <c r="E18" s="502">
        <f t="shared" si="0"/>
        <v>4.8725884483064247E-3</v>
      </c>
      <c r="F18" s="386"/>
      <c r="G18" s="501">
        <f t="shared" si="2"/>
        <v>5132.7857299999996</v>
      </c>
      <c r="H18" s="502">
        <f t="shared" si="3"/>
        <v>2.0499241508382853</v>
      </c>
    </row>
    <row r="19" spans="1:8" ht="15" customHeight="1">
      <c r="A19" s="503" t="s">
        <v>77</v>
      </c>
      <c r="B19" s="501">
        <v>8.0272100000000002</v>
      </c>
      <c r="C19" s="502">
        <f t="shared" si="1"/>
        <v>4.941933742748522E-6</v>
      </c>
      <c r="D19" s="501">
        <v>5.6831400000000007</v>
      </c>
      <c r="E19" s="502">
        <f t="shared" si="0"/>
        <v>3.6261327916137431E-6</v>
      </c>
      <c r="F19" s="386"/>
      <c r="G19" s="501">
        <f t="shared" si="2"/>
        <v>-2.3440699999999994</v>
      </c>
      <c r="H19" s="502">
        <f t="shared" si="3"/>
        <v>-0.29201553217120263</v>
      </c>
    </row>
    <row r="20" spans="1:8" ht="15" customHeight="1">
      <c r="A20" s="503" t="s">
        <v>78</v>
      </c>
      <c r="B20" s="501"/>
      <c r="C20" s="502"/>
      <c r="D20" s="501"/>
      <c r="E20" s="502"/>
      <c r="F20" s="386"/>
      <c r="G20" s="501"/>
      <c r="H20" s="502"/>
    </row>
    <row r="21" spans="1:8" ht="15" customHeight="1">
      <c r="A21" s="503" t="s">
        <v>79</v>
      </c>
      <c r="B21" s="501"/>
      <c r="C21" s="502"/>
      <c r="D21" s="501"/>
      <c r="E21" s="502"/>
      <c r="F21" s="386"/>
      <c r="G21" s="501"/>
      <c r="H21" s="502"/>
    </row>
    <row r="22" spans="1:8" ht="15" customHeight="1">
      <c r="A22" s="503" t="s">
        <v>80</v>
      </c>
      <c r="B22" s="501">
        <v>21.64432</v>
      </c>
      <c r="C22" s="502">
        <f t="shared" si="1"/>
        <v>1.3325276820569871E-5</v>
      </c>
      <c r="D22" s="501">
        <v>0.77385000000000004</v>
      </c>
      <c r="E22" s="502">
        <f t="shared" si="0"/>
        <v>4.937557161692822E-7</v>
      </c>
      <c r="F22" s="386"/>
      <c r="G22" s="501">
        <f t="shared" si="2"/>
        <v>-20.870470000000001</v>
      </c>
      <c r="H22" s="502">
        <f t="shared" ref="H22" si="4">(D22-B22)/B22</f>
        <v>-0.96424697102981294</v>
      </c>
    </row>
    <row r="23" spans="1:8" ht="15" customHeight="1">
      <c r="A23" s="503" t="s">
        <v>81</v>
      </c>
      <c r="B23" s="501">
        <v>186.46424000000005</v>
      </c>
      <c r="C23" s="502">
        <f t="shared" si="1"/>
        <v>1.1479628905584366E-4</v>
      </c>
      <c r="D23" s="501">
        <v>9521.4452999999994</v>
      </c>
      <c r="E23" s="502">
        <f t="shared" si="0"/>
        <v>6.0751670776870792E-3</v>
      </c>
      <c r="F23" s="386"/>
      <c r="G23" s="501">
        <f t="shared" si="2"/>
        <v>9334.9810600000001</v>
      </c>
      <c r="H23" s="502">
        <f t="shared" si="3"/>
        <v>50.063116981572435</v>
      </c>
    </row>
    <row r="24" spans="1:8" ht="15" customHeight="1">
      <c r="A24" s="507" t="s">
        <v>82</v>
      </c>
      <c r="B24" s="511">
        <v>378530.11955000006</v>
      </c>
      <c r="C24" s="512">
        <f t="shared" si="1"/>
        <v>0.23304121487425608</v>
      </c>
      <c r="D24" s="511">
        <f>SUM(D16:D23)+D11+D15</f>
        <v>326471.89618999994</v>
      </c>
      <c r="E24" s="512">
        <f t="shared" si="0"/>
        <v>0.20830569866568066</v>
      </c>
      <c r="F24" s="386"/>
      <c r="G24" s="508">
        <f t="shared" si="2"/>
        <v>-52058.22336000012</v>
      </c>
      <c r="H24" s="509">
        <f t="shared" si="3"/>
        <v>-0.13752729484746787</v>
      </c>
    </row>
    <row r="25" spans="1:8" ht="15" customHeight="1">
      <c r="A25" s="504" t="s">
        <v>83</v>
      </c>
      <c r="B25" s="505">
        <v>1190529.26709</v>
      </c>
      <c r="C25" s="506">
        <f t="shared" si="1"/>
        <v>0.73294665976867901</v>
      </c>
      <c r="D25" s="505">
        <v>1193672.6956500001</v>
      </c>
      <c r="E25" s="506">
        <f t="shared" si="0"/>
        <v>0.76162397972783291</v>
      </c>
      <c r="F25" s="386"/>
      <c r="G25" s="505">
        <f t="shared" si="2"/>
        <v>3143.4285600001458</v>
      </c>
      <c r="H25" s="506">
        <f t="shared" si="3"/>
        <v>2.6403622715496949E-3</v>
      </c>
    </row>
    <row r="26" spans="1:8" ht="15" customHeight="1">
      <c r="A26" s="503" t="s">
        <v>84</v>
      </c>
      <c r="B26" s="501">
        <v>197.3039</v>
      </c>
      <c r="C26" s="502">
        <f t="shared" si="1"/>
        <v>1.2146970130168266E-4</v>
      </c>
      <c r="D26" s="501">
        <v>93.089940000000013</v>
      </c>
      <c r="E26" s="502">
        <f t="shared" si="0"/>
        <v>5.9396123270472984E-5</v>
      </c>
      <c r="F26" s="386"/>
      <c r="G26" s="501">
        <f t="shared" si="2"/>
        <v>-104.21395999999999</v>
      </c>
      <c r="H26" s="502">
        <f t="shared" si="3"/>
        <v>-0.52819006618723696</v>
      </c>
    </row>
    <row r="27" spans="1:8" ht="15" customHeight="1">
      <c r="A27" s="503" t="s">
        <v>85</v>
      </c>
      <c r="B27" s="501">
        <v>14.293139999999999</v>
      </c>
      <c r="C27" s="502">
        <f t="shared" si="1"/>
        <v>8.7995394235143469E-6</v>
      </c>
      <c r="D27" s="501">
        <v>1.018E-2</v>
      </c>
      <c r="E27" s="502">
        <f t="shared" si="0"/>
        <v>6.4953585198724465E-9</v>
      </c>
      <c r="F27" s="386"/>
      <c r="G27" s="501">
        <f t="shared" si="2"/>
        <v>-14.282959999999999</v>
      </c>
      <c r="H27" s="502">
        <f t="shared" si="3"/>
        <v>-0.99928777021704118</v>
      </c>
    </row>
    <row r="28" spans="1:8" ht="15" customHeight="1">
      <c r="A28" s="503" t="s">
        <v>86</v>
      </c>
      <c r="B28" s="501">
        <v>8.9430000000000009E-2</v>
      </c>
      <c r="C28" s="502">
        <f t="shared" si="1"/>
        <v>5.5057377920099305E-8</v>
      </c>
      <c r="D28" s="501">
        <v>0</v>
      </c>
      <c r="E28" s="502">
        <f t="shared" si="0"/>
        <v>0</v>
      </c>
      <c r="F28" s="386"/>
      <c r="G28" s="501">
        <f t="shared" si="2"/>
        <v>-8.9430000000000009E-2</v>
      </c>
      <c r="H28" s="502">
        <f t="shared" si="3"/>
        <v>-1</v>
      </c>
    </row>
    <row r="29" spans="1:8" ht="15" customHeight="1">
      <c r="A29" s="503" t="s">
        <v>87</v>
      </c>
      <c r="B29" s="501">
        <v>256.55647000000005</v>
      </c>
      <c r="C29" s="502">
        <f t="shared" si="1"/>
        <v>1.5794841246378867E-4</v>
      </c>
      <c r="D29" s="501">
        <v>483.46615999999989</v>
      </c>
      <c r="E29" s="502">
        <f t="shared" si="0"/>
        <v>3.0847603550353779E-4</v>
      </c>
      <c r="F29" s="386"/>
      <c r="G29" s="501">
        <f t="shared" si="2"/>
        <v>226.90968999999984</v>
      </c>
      <c r="H29" s="502">
        <f t="shared" si="3"/>
        <v>0.88444345215694542</v>
      </c>
    </row>
    <row r="30" spans="1:8" ht="15" customHeight="1">
      <c r="A30" s="503" t="s">
        <v>88</v>
      </c>
      <c r="B30" s="501">
        <v>3093.1941200000001</v>
      </c>
      <c r="C30" s="502">
        <f t="shared" si="1"/>
        <v>1.904317987756558E-3</v>
      </c>
      <c r="D30" s="501">
        <v>6750.5623399999995</v>
      </c>
      <c r="E30" s="502">
        <f t="shared" si="0"/>
        <v>4.3072026138555085E-3</v>
      </c>
      <c r="F30" s="386"/>
      <c r="G30" s="501">
        <f t="shared" si="2"/>
        <v>3657.3682199999994</v>
      </c>
      <c r="H30" s="502">
        <f t="shared" si="3"/>
        <v>1.1823920769641187</v>
      </c>
    </row>
    <row r="31" spans="1:8" ht="15" customHeight="1">
      <c r="A31" s="503" t="s">
        <v>89</v>
      </c>
      <c r="B31" s="501">
        <v>328.54552000000001</v>
      </c>
      <c r="C31" s="502">
        <f t="shared" si="1"/>
        <v>2.0226830882920209E-4</v>
      </c>
      <c r="D31" s="501">
        <v>87.000699999999981</v>
      </c>
      <c r="E31" s="502">
        <f t="shared" si="0"/>
        <v>5.5510877994092993E-5</v>
      </c>
      <c r="F31" s="386"/>
      <c r="G31" s="501">
        <f t="shared" si="2"/>
        <v>-241.54482000000002</v>
      </c>
      <c r="H31" s="502">
        <f t="shared" si="3"/>
        <v>-0.7351943803707931</v>
      </c>
    </row>
    <row r="32" spans="1:8" ht="15" customHeight="1">
      <c r="A32" s="503" t="s">
        <v>90</v>
      </c>
      <c r="B32" s="501"/>
      <c r="C32" s="502"/>
      <c r="D32" s="501"/>
      <c r="E32" s="502"/>
      <c r="F32" s="386"/>
      <c r="G32" s="501"/>
      <c r="H32" s="502"/>
    </row>
    <row r="33" spans="1:8" ht="15" customHeight="1">
      <c r="A33" s="504" t="s">
        <v>91</v>
      </c>
      <c r="B33" s="505">
        <v>3889.9825800000003</v>
      </c>
      <c r="C33" s="506">
        <f t="shared" si="1"/>
        <v>2.3948590071526661E-3</v>
      </c>
      <c r="D33" s="505">
        <f>SUM(D26:D32)</f>
        <v>7414.1293199999991</v>
      </c>
      <c r="E33" s="506">
        <f>D33/$D$59</f>
        <v>4.7305921459821322E-3</v>
      </c>
      <c r="F33" s="386"/>
      <c r="G33" s="505">
        <f t="shared" si="2"/>
        <v>3524.1467399999988</v>
      </c>
      <c r="H33" s="506">
        <f t="shared" si="3"/>
        <v>0.90595437576483917</v>
      </c>
    </row>
    <row r="34" spans="1:8" ht="15" customHeight="1">
      <c r="A34" s="503" t="s">
        <v>92</v>
      </c>
      <c r="B34" s="501"/>
      <c r="C34" s="502"/>
      <c r="D34" s="501"/>
      <c r="E34" s="502"/>
      <c r="F34" s="386"/>
      <c r="G34" s="501"/>
      <c r="H34" s="502"/>
    </row>
    <row r="35" spans="1:8" ht="15" customHeight="1">
      <c r="A35" s="503" t="s">
        <v>93</v>
      </c>
      <c r="B35" s="501">
        <v>35373.247320000002</v>
      </c>
      <c r="C35" s="502">
        <f t="shared" si="1"/>
        <v>2.1777459979407131E-2</v>
      </c>
      <c r="D35" s="501">
        <v>36163.545189999997</v>
      </c>
      <c r="E35" s="502">
        <f t="shared" ref="E35:E46" si="5">D35/$D$59</f>
        <v>2.3074183826980229E-2</v>
      </c>
      <c r="F35" s="386"/>
      <c r="G35" s="501">
        <f t="shared" si="2"/>
        <v>790.29786999999487</v>
      </c>
      <c r="H35" s="502">
        <f t="shared" si="3"/>
        <v>2.2341682765245056E-2</v>
      </c>
    </row>
    <row r="36" spans="1:8" ht="15" customHeight="1">
      <c r="A36" s="503" t="s">
        <v>94</v>
      </c>
      <c r="B36" s="501"/>
      <c r="C36" s="502"/>
      <c r="D36" s="501"/>
      <c r="E36" s="502"/>
      <c r="F36" s="386"/>
      <c r="G36" s="501"/>
      <c r="H36" s="502"/>
    </row>
    <row r="37" spans="1:8" ht="15" customHeight="1">
      <c r="A37" s="503" t="s">
        <v>95</v>
      </c>
      <c r="B37" s="501"/>
      <c r="C37" s="502"/>
      <c r="D37" s="501"/>
      <c r="E37" s="502"/>
      <c r="F37" s="386"/>
      <c r="G37" s="501"/>
      <c r="H37" s="502"/>
    </row>
    <row r="38" spans="1:8" ht="15" customHeight="1">
      <c r="A38" s="503" t="s">
        <v>96</v>
      </c>
      <c r="B38" s="501">
        <v>12063.448380000002</v>
      </c>
      <c r="C38" s="502">
        <f t="shared" si="1"/>
        <v>7.4268348035029606E-3</v>
      </c>
      <c r="D38" s="501">
        <v>1048.06476</v>
      </c>
      <c r="E38" s="502">
        <f t="shared" si="5"/>
        <v>6.6871870022043925E-4</v>
      </c>
      <c r="F38" s="386"/>
      <c r="G38" s="501">
        <f t="shared" si="2"/>
        <v>-11015.383620000002</v>
      </c>
      <c r="H38" s="502">
        <f t="shared" si="3"/>
        <v>-0.91312063292469614</v>
      </c>
    </row>
    <row r="39" spans="1:8" ht="15" customHeight="1">
      <c r="A39" s="504" t="s">
        <v>97</v>
      </c>
      <c r="B39" s="505">
        <v>47436.695700000004</v>
      </c>
      <c r="C39" s="506">
        <f t="shared" si="1"/>
        <v>2.9204294782910093E-2</v>
      </c>
      <c r="D39" s="505">
        <f>SUM(D35:D38)</f>
        <v>37211.609949999998</v>
      </c>
      <c r="E39" s="506">
        <f t="shared" si="5"/>
        <v>2.3742902527200668E-2</v>
      </c>
      <c r="F39" s="386"/>
      <c r="G39" s="505">
        <f t="shared" si="2"/>
        <v>-10225.085750000006</v>
      </c>
      <c r="H39" s="506">
        <f t="shared" si="3"/>
        <v>-0.21555223438549925</v>
      </c>
    </row>
    <row r="40" spans="1:8" ht="15" customHeight="1">
      <c r="A40" s="503" t="s">
        <v>98</v>
      </c>
      <c r="B40" s="501">
        <v>223.73186000000001</v>
      </c>
      <c r="C40" s="502">
        <f t="shared" si="1"/>
        <v>1.3774001530567759E-4</v>
      </c>
      <c r="D40" s="501">
        <v>250.78428</v>
      </c>
      <c r="E40" s="502">
        <f t="shared" si="5"/>
        <v>1.6001314437603904E-4</v>
      </c>
      <c r="F40" s="386"/>
      <c r="G40" s="501">
        <f t="shared" si="2"/>
        <v>27.052419999999984</v>
      </c>
      <c r="H40" s="502">
        <f t="shared" si="3"/>
        <v>0.12091447324489227</v>
      </c>
    </row>
    <row r="41" spans="1:8" ht="15" customHeight="1">
      <c r="A41" s="503" t="s">
        <v>99</v>
      </c>
      <c r="B41" s="501">
        <v>87.678060000000002</v>
      </c>
      <c r="C41" s="502">
        <f t="shared" si="1"/>
        <v>5.3978800008063753E-5</v>
      </c>
      <c r="D41" s="501">
        <v>224.35348999999999</v>
      </c>
      <c r="E41" s="502">
        <f t="shared" si="5"/>
        <v>1.4314895409966777E-4</v>
      </c>
      <c r="F41" s="386"/>
      <c r="G41" s="501">
        <f t="shared" si="2"/>
        <v>136.67543000000001</v>
      </c>
      <c r="H41" s="502">
        <f t="shared" si="3"/>
        <v>1.5588327342096757</v>
      </c>
    </row>
    <row r="42" spans="1:8" ht="15" customHeight="1">
      <c r="A42" s="503" t="s">
        <v>100</v>
      </c>
      <c r="B42" s="501">
        <v>226.20132999999996</v>
      </c>
      <c r="C42" s="502">
        <f t="shared" si="1"/>
        <v>1.3926033894486294E-4</v>
      </c>
      <c r="D42" s="501">
        <v>11.490740000000001</v>
      </c>
      <c r="E42" s="502">
        <f t="shared" si="5"/>
        <v>7.3316774026168098E-6</v>
      </c>
      <c r="F42" s="386"/>
      <c r="G42" s="501">
        <f t="shared" si="2"/>
        <v>-214.71058999999997</v>
      </c>
      <c r="H42" s="502">
        <f t="shared" si="3"/>
        <v>-0.94920127127457654</v>
      </c>
    </row>
    <row r="43" spans="1:8" ht="15" customHeight="1">
      <c r="A43" s="503" t="s">
        <v>101</v>
      </c>
      <c r="B43" s="501">
        <v>1074.7888</v>
      </c>
      <c r="C43" s="502">
        <f t="shared" si="1"/>
        <v>6.6169130208979117E-4</v>
      </c>
      <c r="D43" s="501">
        <v>120.10193000000002</v>
      </c>
      <c r="E43" s="502">
        <f t="shared" si="5"/>
        <v>7.6631148750356032E-5</v>
      </c>
      <c r="F43" s="386"/>
      <c r="G43" s="501">
        <f t="shared" si="2"/>
        <v>-954.68687</v>
      </c>
      <c r="H43" s="502">
        <f t="shared" si="3"/>
        <v>-0.88825532048715061</v>
      </c>
    </row>
    <row r="44" spans="1:8" ht="15" customHeight="1">
      <c r="A44" s="503" t="s">
        <v>102</v>
      </c>
      <c r="B44" s="501">
        <v>3.3208299999999999</v>
      </c>
      <c r="C44" s="502">
        <f t="shared" si="1"/>
        <v>2.0444615041753699E-6</v>
      </c>
      <c r="D44" s="501">
        <v>47.236680000000007</v>
      </c>
      <c r="E44" s="502">
        <f t="shared" si="5"/>
        <v>3.0139407847592186E-5</v>
      </c>
      <c r="F44" s="386"/>
      <c r="G44" s="501">
        <f t="shared" si="2"/>
        <v>43.915850000000006</v>
      </c>
      <c r="H44" s="502">
        <f t="shared" si="3"/>
        <v>13.224359572757415</v>
      </c>
    </row>
    <row r="45" spans="1:8" ht="15" customHeight="1">
      <c r="A45" s="503" t="s">
        <v>103</v>
      </c>
      <c r="B45" s="501">
        <v>8.0522600000000004</v>
      </c>
      <c r="C45" s="502">
        <f t="shared" si="1"/>
        <v>4.9573557187845107E-6</v>
      </c>
      <c r="D45" s="501">
        <v>8.4973500000000008</v>
      </c>
      <c r="E45" s="502">
        <f t="shared" si="5"/>
        <v>5.4217421138347881E-6</v>
      </c>
      <c r="F45" s="386"/>
      <c r="G45" s="501">
        <f t="shared" si="2"/>
        <v>0.44509000000000043</v>
      </c>
      <c r="H45" s="502">
        <f t="shared" si="3"/>
        <v>5.5275164984737252E-2</v>
      </c>
    </row>
    <row r="46" spans="1:8" s="491" customFormat="1" ht="15" customHeight="1">
      <c r="A46" s="503" t="s">
        <v>562</v>
      </c>
      <c r="B46" s="501">
        <v>67.545249999999996</v>
      </c>
      <c r="C46" s="502">
        <f t="shared" si="1"/>
        <v>4.1584080911971229E-5</v>
      </c>
      <c r="D46" s="501">
        <v>0</v>
      </c>
      <c r="E46" s="502">
        <f t="shared" si="5"/>
        <v>0</v>
      </c>
      <c r="F46" s="8"/>
      <c r="G46" s="501">
        <f t="shared" si="2"/>
        <v>-67.545249999999996</v>
      </c>
      <c r="H46" s="502">
        <f t="shared" si="3"/>
        <v>-1</v>
      </c>
    </row>
    <row r="47" spans="1:8" ht="15" customHeight="1">
      <c r="A47" s="503" t="s">
        <v>104</v>
      </c>
      <c r="B47" s="501"/>
      <c r="C47" s="502"/>
      <c r="D47" s="501"/>
      <c r="E47" s="502"/>
      <c r="F47" s="386"/>
      <c r="G47" s="501"/>
      <c r="H47" s="502"/>
    </row>
    <row r="48" spans="1:8" ht="15" customHeight="1">
      <c r="A48" s="507" t="s">
        <v>105</v>
      </c>
      <c r="B48" s="511">
        <v>1243547.26376</v>
      </c>
      <c r="C48" s="512">
        <f t="shared" si="1"/>
        <v>0.76558706991322512</v>
      </c>
      <c r="D48" s="511">
        <f>SUM(D40:D47)+D39+D33+D25</f>
        <v>1238960.8993900002</v>
      </c>
      <c r="E48" s="512">
        <f>D48/$D$59</f>
        <v>0.7905201604756058</v>
      </c>
      <c r="F48" s="386"/>
      <c r="G48" s="508">
        <f t="shared" si="2"/>
        <v>-4586.3643699998502</v>
      </c>
      <c r="H48" s="509">
        <f t="shared" si="3"/>
        <v>-3.6881303217478683E-3</v>
      </c>
    </row>
    <row r="49" spans="1:8" ht="15" customHeight="1">
      <c r="A49" s="55" t="s">
        <v>106</v>
      </c>
      <c r="B49" s="196">
        <v>1622077.3833099999</v>
      </c>
      <c r="C49" s="56">
        <f t="shared" si="1"/>
        <v>0.99862828478748111</v>
      </c>
      <c r="D49" s="196">
        <f>D24+D48</f>
        <v>1565432.7955800002</v>
      </c>
      <c r="E49" s="56">
        <f>D49/$D$59</f>
        <v>0.99882585914128652</v>
      </c>
      <c r="F49" s="386"/>
      <c r="G49" s="196">
        <f t="shared" si="2"/>
        <v>-56644.587729999796</v>
      </c>
      <c r="H49" s="56">
        <f t="shared" si="3"/>
        <v>-3.4921014442856751E-2</v>
      </c>
    </row>
    <row r="50" spans="1:8" ht="15" customHeight="1">
      <c r="A50" s="503" t="s">
        <v>107</v>
      </c>
      <c r="B50" s="501">
        <v>20.104980000000001</v>
      </c>
      <c r="C50" s="502">
        <f t="shared" si="1"/>
        <v>1.23775856193228E-5</v>
      </c>
      <c r="D50" s="501">
        <v>36.867449999999998</v>
      </c>
      <c r="E50" s="502">
        <f>D50/$D$59</f>
        <v>2.3523310949260455E-5</v>
      </c>
      <c r="F50" s="386"/>
      <c r="G50" s="501">
        <f t="shared" si="2"/>
        <v>16.762469999999997</v>
      </c>
      <c r="H50" s="502">
        <f t="shared" si="3"/>
        <v>0.83374716115111758</v>
      </c>
    </row>
    <row r="51" spans="1:8" ht="15" customHeight="1">
      <c r="A51" s="503" t="s">
        <v>108</v>
      </c>
      <c r="B51" s="501"/>
      <c r="C51" s="502"/>
      <c r="D51" s="501"/>
      <c r="E51" s="502"/>
      <c r="F51" s="386"/>
      <c r="G51" s="501"/>
      <c r="H51" s="502"/>
    </row>
    <row r="52" spans="1:8" ht="15" customHeight="1">
      <c r="A52" s="503" t="s">
        <v>109</v>
      </c>
      <c r="B52" s="501"/>
      <c r="C52" s="502"/>
      <c r="D52" s="501"/>
      <c r="E52" s="502"/>
      <c r="F52" s="386"/>
      <c r="G52" s="501"/>
      <c r="H52" s="502"/>
    </row>
    <row r="53" spans="1:8" ht="15" customHeight="1">
      <c r="A53" s="503" t="s">
        <v>110</v>
      </c>
      <c r="B53" s="501">
        <v>0.5230499999999999</v>
      </c>
      <c r="C53" s="502">
        <f t="shared" si="1"/>
        <v>3.2201455351792386E-7</v>
      </c>
      <c r="D53" s="501">
        <v>0</v>
      </c>
      <c r="E53" s="502">
        <f t="shared" ref="E53:E59" si="6">D53/$D$59</f>
        <v>0</v>
      </c>
      <c r="F53" s="386"/>
      <c r="G53" s="501">
        <f t="shared" ref="G53" si="7">(D53-B53)</f>
        <v>-0.5230499999999999</v>
      </c>
      <c r="H53" s="502">
        <f t="shared" ref="H53" si="8">(D53-B53)/B53</f>
        <v>-1</v>
      </c>
    </row>
    <row r="54" spans="1:8" ht="15" customHeight="1">
      <c r="A54" s="503" t="s">
        <v>111</v>
      </c>
      <c r="B54" s="501">
        <v>1161.2657199999999</v>
      </c>
      <c r="C54" s="502">
        <f t="shared" si="1"/>
        <v>7.1493062296428727E-4</v>
      </c>
      <c r="D54" s="501">
        <v>708.96361000000002</v>
      </c>
      <c r="E54" s="502">
        <f t="shared" si="6"/>
        <v>4.5235489435098495E-4</v>
      </c>
      <c r="F54" s="386"/>
      <c r="G54" s="501">
        <f t="shared" si="2"/>
        <v>-452.30210999999986</v>
      </c>
      <c r="H54" s="502">
        <f t="shared" si="3"/>
        <v>-0.38949062407525464</v>
      </c>
    </row>
    <row r="55" spans="1:8" ht="15" customHeight="1">
      <c r="A55" s="503" t="s">
        <v>112</v>
      </c>
      <c r="B55" s="501">
        <v>0</v>
      </c>
      <c r="C55" s="502">
        <f t="shared" si="1"/>
        <v>0</v>
      </c>
      <c r="D55" s="501">
        <v>67.488609999999994</v>
      </c>
      <c r="E55" s="502">
        <f t="shared" si="6"/>
        <v>4.3061170722774927E-5</v>
      </c>
      <c r="F55" s="386"/>
      <c r="G55" s="501">
        <f t="shared" si="2"/>
        <v>67.488609999999994</v>
      </c>
      <c r="H55" s="502">
        <f>IFERROR((D55-B55)/B55,0)</f>
        <v>0</v>
      </c>
    </row>
    <row r="56" spans="1:8" ht="15" customHeight="1">
      <c r="A56" s="503" t="s">
        <v>113</v>
      </c>
      <c r="B56" s="501">
        <v>589.71420000000001</v>
      </c>
      <c r="C56" s="502">
        <f t="shared" si="1"/>
        <v>3.63056217983328E-4</v>
      </c>
      <c r="D56" s="501">
        <v>672.38931000000002</v>
      </c>
      <c r="E56" s="502">
        <f t="shared" si="6"/>
        <v>4.2901862803336504E-4</v>
      </c>
      <c r="F56" s="386"/>
      <c r="G56" s="501">
        <f t="shared" si="2"/>
        <v>82.675110000000018</v>
      </c>
      <c r="H56" s="502">
        <f t="shared" si="3"/>
        <v>0.14019521659814196</v>
      </c>
    </row>
    <row r="57" spans="1:8" ht="15" customHeight="1">
      <c r="A57" s="503" t="s">
        <v>114</v>
      </c>
      <c r="B57" s="501">
        <v>456.47657000000004</v>
      </c>
      <c r="C57" s="502">
        <f t="shared" si="1"/>
        <v>2.8102877139841959E-4</v>
      </c>
      <c r="D57" s="501">
        <v>354.49028000000004</v>
      </c>
      <c r="E57" s="502">
        <f t="shared" si="6"/>
        <v>2.2618285465716794E-4</v>
      </c>
      <c r="F57" s="386"/>
      <c r="G57" s="501">
        <f t="shared" si="2"/>
        <v>-101.98629</v>
      </c>
      <c r="H57" s="502">
        <f t="shared" si="3"/>
        <v>-0.22342064566424513</v>
      </c>
    </row>
    <row r="58" spans="1:8" ht="15" customHeight="1">
      <c r="A58" s="507" t="s">
        <v>115</v>
      </c>
      <c r="B58" s="508">
        <v>2228.0845200000003</v>
      </c>
      <c r="C58" s="509">
        <f t="shared" si="1"/>
        <v>1.3717152125188757E-3</v>
      </c>
      <c r="D58" s="508">
        <f>SUM(D50:D57)</f>
        <v>1840.1992599999999</v>
      </c>
      <c r="E58" s="509">
        <f t="shared" si="6"/>
        <v>1.1741408587135531E-3</v>
      </c>
      <c r="F58" s="386"/>
      <c r="G58" s="508">
        <f t="shared" si="2"/>
        <v>-387.88526000000047</v>
      </c>
      <c r="H58" s="509">
        <f t="shared" si="3"/>
        <v>-0.17408911399824295</v>
      </c>
    </row>
    <row r="59" spans="1:8" ht="15" customHeight="1" thickBot="1">
      <c r="A59" s="57" t="s">
        <v>116</v>
      </c>
      <c r="B59" s="197">
        <v>1624305.46783</v>
      </c>
      <c r="C59" s="58">
        <f t="shared" si="1"/>
        <v>1</v>
      </c>
      <c r="D59" s="197">
        <f>D49+D58</f>
        <v>1567272.9948400001</v>
      </c>
      <c r="E59" s="58">
        <f t="shared" si="6"/>
        <v>1</v>
      </c>
      <c r="F59" s="386"/>
      <c r="G59" s="197">
        <f t="shared" si="2"/>
        <v>-57032.472989999922</v>
      </c>
      <c r="H59" s="510">
        <f t="shared" si="3"/>
        <v>-3.5111913442114291E-2</v>
      </c>
    </row>
    <row r="60" spans="1:8" ht="15" customHeight="1">
      <c r="F60" s="386"/>
    </row>
    <row r="61" spans="1:8" ht="15" customHeight="1">
      <c r="F61" s="386"/>
    </row>
  </sheetData>
  <mergeCells count="3">
    <mergeCell ref="B3:C3"/>
    <mergeCell ref="D3:E3"/>
    <mergeCell ref="G3:H3"/>
  </mergeCells>
  <printOptions horizontalCentered="1"/>
  <pageMargins left="0" right="0" top="0.35433070866141736" bottom="0.31496062992125984" header="0" footer="0.19685039370078741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5"/>
  <sheetViews>
    <sheetView zoomScaleNormal="100" workbookViewId="0">
      <selection activeCell="H36" sqref="H36"/>
    </sheetView>
  </sheetViews>
  <sheetFormatPr baseColWidth="10" defaultColWidth="11.5703125" defaultRowHeight="15"/>
  <cols>
    <col min="1" max="1" width="35.5703125" style="8" customWidth="1"/>
    <col min="2" max="2" width="12.42578125" style="69" customWidth="1"/>
    <col min="3" max="3" width="10.7109375" style="69" customWidth="1"/>
    <col min="4" max="4" width="13.28515625" style="70" customWidth="1"/>
    <col min="5" max="5" width="10.7109375" style="71" customWidth="1"/>
    <col min="6" max="6" width="2.28515625" style="386" customWidth="1"/>
    <col min="7" max="7" width="12.5703125" style="8" customWidth="1"/>
    <col min="8" max="16384" width="11.5703125" style="8"/>
  </cols>
  <sheetData>
    <row r="1" spans="1:8" s="475" customFormat="1" ht="45" customHeight="1">
      <c r="A1" s="384" t="s">
        <v>128</v>
      </c>
      <c r="B1" s="384"/>
      <c r="C1" s="384"/>
      <c r="D1" s="384"/>
      <c r="E1" s="384"/>
      <c r="F1" s="384"/>
      <c r="G1" s="384"/>
      <c r="H1" s="384"/>
    </row>
    <row r="2" spans="1:8" s="491" customFormat="1" ht="15" customHeight="1" thickBot="1">
      <c r="A2" s="62"/>
      <c r="B2" s="492"/>
      <c r="C2" s="492"/>
      <c r="D2" s="492"/>
      <c r="E2" s="493"/>
      <c r="F2" s="494"/>
      <c r="G2" s="393"/>
      <c r="H2" s="393"/>
    </row>
    <row r="3" spans="1:8" s="491" customFormat="1" ht="19.899999999999999" customHeight="1" thickBot="1">
      <c r="A3" s="63"/>
      <c r="B3" s="1106">
        <v>2018</v>
      </c>
      <c r="C3" s="1107"/>
      <c r="D3" s="1106">
        <v>2019</v>
      </c>
      <c r="E3" s="1107"/>
      <c r="F3" s="386"/>
      <c r="G3" s="1108" t="s">
        <v>581</v>
      </c>
      <c r="H3" s="1109"/>
    </row>
    <row r="4" spans="1:8" s="491" customFormat="1" ht="27" customHeight="1" thickBot="1">
      <c r="A4" s="64"/>
      <c r="B4" s="397" t="s">
        <v>0</v>
      </c>
      <c r="C4" s="420" t="s">
        <v>66</v>
      </c>
      <c r="D4" s="397" t="s">
        <v>0</v>
      </c>
      <c r="E4" s="420" t="s">
        <v>66</v>
      </c>
      <c r="F4" s="386"/>
      <c r="G4" s="497" t="s">
        <v>0</v>
      </c>
      <c r="H4" s="420" t="s">
        <v>38</v>
      </c>
    </row>
    <row r="5" spans="1:8" ht="15" customHeight="1">
      <c r="A5" s="513" t="s">
        <v>121</v>
      </c>
      <c r="B5" s="514">
        <v>1345815.4471119714</v>
      </c>
      <c r="C5" s="515">
        <f>B5/$B$18</f>
        <v>0.3864006258414534</v>
      </c>
      <c r="D5" s="514">
        <v>1533113.3622392453</v>
      </c>
      <c r="E5" s="515">
        <f t="shared" ref="E5:E18" si="0">D5/$D$18</f>
        <v>0.38900330260802291</v>
      </c>
      <c r="G5" s="514">
        <f>D5-B5</f>
        <v>187297.91512727388</v>
      </c>
      <c r="H5" s="515">
        <f>(D5-B5)/B5</f>
        <v>0.13917057909329433</v>
      </c>
    </row>
    <row r="6" spans="1:8" ht="15" customHeight="1">
      <c r="A6" s="516" t="s">
        <v>122</v>
      </c>
      <c r="B6" s="517">
        <v>192586.70057755505</v>
      </c>
      <c r="C6" s="518">
        <f t="shared" ref="C6:C18" si="1">B6/$B$18</f>
        <v>5.5294076012872895E-2</v>
      </c>
      <c r="D6" s="517">
        <v>274008.20529033779</v>
      </c>
      <c r="E6" s="518">
        <f t="shared" si="0"/>
        <v>6.9525254573448131E-2</v>
      </c>
      <c r="G6" s="517">
        <f t="shared" ref="G6:G18" si="2">D6-B6</f>
        <v>81421.504712782742</v>
      </c>
      <c r="H6" s="518">
        <f t="shared" ref="H6:H18" si="3">(D6-B6)/B6</f>
        <v>0.42277843936577614</v>
      </c>
    </row>
    <row r="7" spans="1:8" ht="15" customHeight="1">
      <c r="A7" s="516" t="s">
        <v>74</v>
      </c>
      <c r="B7" s="517">
        <v>852.24521795841281</v>
      </c>
      <c r="C7" s="518">
        <f t="shared" si="1"/>
        <v>2.4469037437205033E-4</v>
      </c>
      <c r="D7" s="517">
        <v>5023.0022066915399</v>
      </c>
      <c r="E7" s="518">
        <f t="shared" si="0"/>
        <v>1.2745074797055197E-3</v>
      </c>
      <c r="G7" s="517">
        <f t="shared" si="2"/>
        <v>4170.7569887331274</v>
      </c>
      <c r="H7" s="518">
        <f t="shared" si="3"/>
        <v>4.893846161700198</v>
      </c>
    </row>
    <row r="8" spans="1:8" ht="15" customHeight="1">
      <c r="A8" s="516" t="s">
        <v>76</v>
      </c>
      <c r="B8" s="517">
        <v>42294.059692650793</v>
      </c>
      <c r="C8" s="518">
        <f t="shared" si="1"/>
        <v>1.2143159130537434E-2</v>
      </c>
      <c r="D8" s="517">
        <v>33017.431379721616</v>
      </c>
      <c r="E8" s="518">
        <f t="shared" si="0"/>
        <v>8.3776517553704327E-3</v>
      </c>
      <c r="G8" s="517">
        <f t="shared" si="2"/>
        <v>-9276.6283129291769</v>
      </c>
      <c r="H8" s="518">
        <f t="shared" si="3"/>
        <v>-0.2193364359047596</v>
      </c>
    </row>
    <row r="9" spans="1:8" ht="15" customHeight="1">
      <c r="A9" s="516" t="s">
        <v>123</v>
      </c>
      <c r="B9" s="517">
        <v>102813.97659872653</v>
      </c>
      <c r="C9" s="518">
        <f t="shared" si="1"/>
        <v>2.9519192240101529E-2</v>
      </c>
      <c r="D9" s="517">
        <v>108751.28736779292</v>
      </c>
      <c r="E9" s="518">
        <f t="shared" si="0"/>
        <v>2.7593921617874394E-2</v>
      </c>
      <c r="G9" s="517">
        <f t="shared" si="2"/>
        <v>5937.3107690663892</v>
      </c>
      <c r="H9" s="518">
        <f t="shared" si="3"/>
        <v>5.7748089953170142E-2</v>
      </c>
    </row>
    <row r="10" spans="1:8" ht="15" customHeight="1">
      <c r="A10" s="519" t="s">
        <v>82</v>
      </c>
      <c r="B10" s="520">
        <v>1684362.4291988623</v>
      </c>
      <c r="C10" s="521">
        <f t="shared" si="1"/>
        <v>0.48360174359933733</v>
      </c>
      <c r="D10" s="520">
        <f>SUM(D5:D9)</f>
        <v>1953913.2884837892</v>
      </c>
      <c r="E10" s="521">
        <f t="shared" si="0"/>
        <v>0.4957746380344214</v>
      </c>
      <c r="G10" s="520">
        <f t="shared" si="2"/>
        <v>269550.8592849269</v>
      </c>
      <c r="H10" s="521">
        <f t="shared" si="3"/>
        <v>0.16003138909547757</v>
      </c>
    </row>
    <row r="11" spans="1:8" ht="15" customHeight="1">
      <c r="A11" s="516" t="s">
        <v>124</v>
      </c>
      <c r="B11" s="517">
        <v>1181680.0408464361</v>
      </c>
      <c r="C11" s="518">
        <f t="shared" si="1"/>
        <v>0.33927527604713842</v>
      </c>
      <c r="D11" s="517">
        <v>1324210.3238474494</v>
      </c>
      <c r="E11" s="518">
        <f t="shared" si="0"/>
        <v>0.33599745590366303</v>
      </c>
      <c r="G11" s="517">
        <f t="shared" si="2"/>
        <v>142530.28300101333</v>
      </c>
      <c r="H11" s="518">
        <f t="shared" si="3"/>
        <v>0.12061664585526811</v>
      </c>
    </row>
    <row r="12" spans="1:8" ht="15" customHeight="1">
      <c r="A12" s="516" t="s">
        <v>125</v>
      </c>
      <c r="B12" s="517">
        <v>493214.3824342335</v>
      </c>
      <c r="C12" s="518">
        <f t="shared" si="1"/>
        <v>0.14160808337841713</v>
      </c>
      <c r="D12" s="517">
        <v>536419.1145978102</v>
      </c>
      <c r="E12" s="518">
        <f t="shared" si="0"/>
        <v>0.13610787845188482</v>
      </c>
      <c r="G12" s="517">
        <f t="shared" si="2"/>
        <v>43204.7321635767</v>
      </c>
      <c r="H12" s="518">
        <f t="shared" si="3"/>
        <v>8.7598281198415243E-2</v>
      </c>
    </row>
    <row r="13" spans="1:8" ht="15" customHeight="1">
      <c r="A13" s="516" t="s">
        <v>126</v>
      </c>
      <c r="B13" s="517">
        <v>69830.187206818053</v>
      </c>
      <c r="C13" s="518">
        <f t="shared" si="1"/>
        <v>2.0049129393813103E-2</v>
      </c>
      <c r="D13" s="517">
        <v>68656.356415387607</v>
      </c>
      <c r="E13" s="518">
        <f t="shared" si="0"/>
        <v>1.7420466123660029E-2</v>
      </c>
      <c r="G13" s="517">
        <f t="shared" si="2"/>
        <v>-1173.830791430446</v>
      </c>
      <c r="H13" s="518">
        <f t="shared" si="3"/>
        <v>-1.6809790126351486E-2</v>
      </c>
    </row>
    <row r="14" spans="1:8" ht="15" customHeight="1">
      <c r="A14" s="516" t="s">
        <v>127</v>
      </c>
      <c r="B14" s="517">
        <v>24373.913427258842</v>
      </c>
      <c r="C14" s="518">
        <f t="shared" si="1"/>
        <v>6.9980586288475241E-3</v>
      </c>
      <c r="D14" s="517">
        <v>27422.380755774429</v>
      </c>
      <c r="E14" s="518">
        <f t="shared" si="0"/>
        <v>6.9579960243711424E-3</v>
      </c>
      <c r="G14" s="517">
        <f t="shared" si="2"/>
        <v>3048.4673285155877</v>
      </c>
      <c r="H14" s="518">
        <f t="shared" si="3"/>
        <v>0.12507090162658491</v>
      </c>
    </row>
    <row r="15" spans="1:8" ht="15" customHeight="1">
      <c r="A15" s="519" t="s">
        <v>105</v>
      </c>
      <c r="B15" s="520">
        <v>1769098.5239147465</v>
      </c>
      <c r="C15" s="521">
        <f t="shared" si="1"/>
        <v>0.5079305474482162</v>
      </c>
      <c r="D15" s="520">
        <f>SUM(D11:D14)</f>
        <v>1956708.1756164217</v>
      </c>
      <c r="E15" s="521">
        <f t="shared" si="0"/>
        <v>0.49648379650357904</v>
      </c>
      <c r="G15" s="520">
        <f t="shared" si="2"/>
        <v>187609.65170167526</v>
      </c>
      <c r="H15" s="521">
        <f t="shared" si="3"/>
        <v>0.1060481647378935</v>
      </c>
    </row>
    <row r="16" spans="1:8" ht="15" customHeight="1">
      <c r="A16" s="65" t="s">
        <v>106</v>
      </c>
      <c r="B16" s="198">
        <v>3453460.953113609</v>
      </c>
      <c r="C16" s="66">
        <f t="shared" si="1"/>
        <v>0.99153229104755358</v>
      </c>
      <c r="D16" s="198">
        <f>D10+D15</f>
        <v>3910621.4641002109</v>
      </c>
      <c r="E16" s="66">
        <f t="shared" si="0"/>
        <v>0.99225843453800044</v>
      </c>
      <c r="G16" s="198">
        <f t="shared" si="2"/>
        <v>457160.51098660193</v>
      </c>
      <c r="H16" s="66">
        <f t="shared" si="3"/>
        <v>0.1323774952701956</v>
      </c>
    </row>
    <row r="17" spans="1:8" ht="15" customHeight="1">
      <c r="A17" s="519" t="s">
        <v>115</v>
      </c>
      <c r="B17" s="522">
        <v>29492.637298488135</v>
      </c>
      <c r="C17" s="523">
        <f t="shared" si="1"/>
        <v>8.4677089524464837E-3</v>
      </c>
      <c r="D17" s="522">
        <v>30510.531337058579</v>
      </c>
      <c r="E17" s="523">
        <f t="shared" si="0"/>
        <v>7.7415654619995616E-3</v>
      </c>
      <c r="G17" s="522">
        <f t="shared" si="2"/>
        <v>1017.8940385704445</v>
      </c>
      <c r="H17" s="523">
        <f t="shared" si="3"/>
        <v>3.451349664896277E-2</v>
      </c>
    </row>
    <row r="18" spans="1:8" ht="15" customHeight="1" thickBot="1">
      <c r="A18" s="67" t="s">
        <v>116</v>
      </c>
      <c r="B18" s="199">
        <v>3482953.5904120971</v>
      </c>
      <c r="C18" s="200">
        <f t="shared" si="1"/>
        <v>1</v>
      </c>
      <c r="D18" s="199">
        <f>D10+D15+D17</f>
        <v>3941131.9954372696</v>
      </c>
      <c r="E18" s="200">
        <f t="shared" si="0"/>
        <v>1</v>
      </c>
      <c r="G18" s="199">
        <f t="shared" si="2"/>
        <v>458178.40502517251</v>
      </c>
      <c r="H18" s="68">
        <f t="shared" si="3"/>
        <v>0.13154881141294841</v>
      </c>
    </row>
    <row r="20" spans="1:8">
      <c r="D20"/>
      <c r="E20"/>
    </row>
    <row r="21" spans="1:8">
      <c r="D21"/>
      <c r="E21"/>
    </row>
    <row r="22" spans="1:8">
      <c r="D22"/>
      <c r="E22"/>
    </row>
    <row r="23" spans="1:8">
      <c r="D23"/>
      <c r="E23"/>
    </row>
    <row r="24" spans="1:8">
      <c r="D24"/>
      <c r="E24"/>
    </row>
    <row r="25" spans="1:8">
      <c r="D25"/>
      <c r="E25"/>
    </row>
  </sheetData>
  <mergeCells count="3">
    <mergeCell ref="B3:C3"/>
    <mergeCell ref="D3:E3"/>
    <mergeCell ref="G3:H3"/>
  </mergeCells>
  <printOptions horizontalCentered="1"/>
  <pageMargins left="0" right="0" top="0.35433070866141736" bottom="0.31496062992125984" header="0" footer="0.19685039370078741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2"/>
  <sheetViews>
    <sheetView topLeftCell="A37" zoomScaleNormal="100" workbookViewId="0">
      <selection sqref="A1:XFD1048576"/>
    </sheetView>
  </sheetViews>
  <sheetFormatPr baseColWidth="10" defaultColWidth="11.5703125" defaultRowHeight="15"/>
  <cols>
    <col min="1" max="1" width="46.5703125" style="8" customWidth="1"/>
    <col min="2" max="2" width="12.140625" style="69" customWidth="1"/>
    <col min="3" max="3" width="10.7109375" style="69" customWidth="1"/>
    <col min="4" max="4" width="12.28515625" style="70" customWidth="1"/>
    <col min="5" max="5" width="10.7109375" style="71" customWidth="1"/>
    <col min="6" max="6" width="2.28515625" style="386" customWidth="1"/>
    <col min="7" max="7" width="12.7109375" style="8" bestFit="1" customWidth="1"/>
    <col min="8" max="8" width="11.5703125" style="8"/>
    <col min="9" max="9" width="14.28515625" style="8" customWidth="1"/>
    <col min="10" max="16384" width="11.5703125" style="8"/>
  </cols>
  <sheetData>
    <row r="1" spans="1:9" s="475" customFormat="1" ht="45" customHeight="1">
      <c r="A1" s="384" t="s">
        <v>120</v>
      </c>
      <c r="B1" s="384"/>
      <c r="C1" s="384"/>
      <c r="D1" s="384"/>
      <c r="E1" s="384"/>
      <c r="F1" s="384"/>
      <c r="G1" s="384"/>
      <c r="H1" s="384"/>
    </row>
    <row r="2" spans="1:9" s="491" customFormat="1" ht="15" customHeight="1" thickBot="1">
      <c r="A2" s="62"/>
      <c r="B2" s="492"/>
      <c r="C2" s="492"/>
      <c r="D2" s="492"/>
      <c r="E2" s="493"/>
      <c r="F2" s="494"/>
      <c r="G2" s="393"/>
      <c r="H2" s="393"/>
    </row>
    <row r="3" spans="1:9" s="491" customFormat="1" ht="19.899999999999999" customHeight="1" thickBot="1">
      <c r="A3" s="63"/>
      <c r="B3" s="1106">
        <v>2018</v>
      </c>
      <c r="C3" s="1107"/>
      <c r="D3" s="1106">
        <v>2019</v>
      </c>
      <c r="E3" s="1107"/>
      <c r="F3" s="386"/>
      <c r="G3" s="1108" t="s">
        <v>581</v>
      </c>
      <c r="H3" s="1109"/>
    </row>
    <row r="4" spans="1:9" s="491" customFormat="1" ht="27" customHeight="1" thickBot="1">
      <c r="A4" s="64"/>
      <c r="B4" s="397" t="s">
        <v>0</v>
      </c>
      <c r="C4" s="420" t="s">
        <v>66</v>
      </c>
      <c r="D4" s="397" t="s">
        <v>0</v>
      </c>
      <c r="E4" s="420" t="s">
        <v>66</v>
      </c>
      <c r="F4" s="386"/>
      <c r="G4" s="497" t="s">
        <v>0</v>
      </c>
      <c r="H4" s="420" t="s">
        <v>38</v>
      </c>
    </row>
    <row r="5" spans="1:9" ht="15" customHeight="1">
      <c r="A5" s="513" t="s">
        <v>67</v>
      </c>
      <c r="B5" s="524">
        <v>1217856.6337905964</v>
      </c>
      <c r="C5" s="525">
        <f>B5/$B$59</f>
        <v>0.34966203315000299</v>
      </c>
      <c r="D5" s="524">
        <v>1352717.5919904164</v>
      </c>
      <c r="E5" s="525">
        <f>D5/$D$59</f>
        <v>0.34323072496848256</v>
      </c>
      <c r="G5" s="501">
        <f>(D5-B5)</f>
        <v>134860.95819982002</v>
      </c>
      <c r="H5" s="502">
        <f>(D5-B5)/B5</f>
        <v>0.11073631695059485</v>
      </c>
    </row>
    <row r="6" spans="1:9" ht="15" customHeight="1">
      <c r="A6" s="516" t="s">
        <v>68</v>
      </c>
      <c r="B6" s="517">
        <v>86279.65410508294</v>
      </c>
      <c r="C6" s="518">
        <f>B6/$B$59</f>
        <v>2.4771979259957493E-2</v>
      </c>
      <c r="D6" s="517">
        <v>92078.008082192799</v>
      </c>
      <c r="E6" s="518">
        <f>D6/$D$59</f>
        <v>2.336334032678769E-2</v>
      </c>
      <c r="G6" s="501">
        <f t="shared" ref="G6:G59" si="0">(D6-B6)</f>
        <v>5798.3539771098585</v>
      </c>
      <c r="H6" s="502">
        <f t="shared" ref="H6:H59" si="1">(D6-B6)/B6</f>
        <v>6.7204186633013682E-2</v>
      </c>
    </row>
    <row r="7" spans="1:9" ht="15" customHeight="1">
      <c r="A7" s="516" t="s">
        <v>69</v>
      </c>
      <c r="B7" s="517">
        <v>47078.483661015147</v>
      </c>
      <c r="C7" s="518">
        <f>B7/$B$59</f>
        <v>1.3516827726505799E-2</v>
      </c>
      <c r="D7" s="517">
        <v>51761.448161873857</v>
      </c>
      <c r="E7" s="518">
        <f>D7/$D$59</f>
        <v>1.3133649982238392E-2</v>
      </c>
      <c r="G7" s="501">
        <f t="shared" si="0"/>
        <v>4682.9645008587104</v>
      </c>
      <c r="H7" s="502">
        <f t="shared" si="1"/>
        <v>9.947143868477204E-2</v>
      </c>
    </row>
    <row r="8" spans="1:9" ht="15" customHeight="1">
      <c r="A8" s="516" t="s">
        <v>70</v>
      </c>
      <c r="B8" s="517">
        <v>-5399.324444722819</v>
      </c>
      <c r="C8" s="518">
        <f>B8/$B$59</f>
        <v>-1.5502142950127513E-3</v>
      </c>
      <c r="D8" s="517">
        <v>42578.028834762037</v>
      </c>
      <c r="E8" s="518">
        <f>D8/$D$59</f>
        <v>1.0803502365324355E-2</v>
      </c>
      <c r="G8" s="501">
        <f t="shared" si="0"/>
        <v>47977.353279484858</v>
      </c>
      <c r="H8" s="502">
        <f>ABS(D8-B8)/ABS(B8)</f>
        <v>8.8858066913124425</v>
      </c>
    </row>
    <row r="9" spans="1:9" ht="15" customHeight="1">
      <c r="A9" s="516" t="s">
        <v>608</v>
      </c>
      <c r="B9" s="517"/>
      <c r="C9" s="518"/>
      <c r="D9" s="517">
        <v>-4686.3265000000001</v>
      </c>
      <c r="E9" s="518"/>
      <c r="G9" s="501"/>
      <c r="H9" s="502"/>
    </row>
    <row r="10" spans="1:9" ht="15" customHeight="1">
      <c r="A10" s="516" t="s">
        <v>609</v>
      </c>
      <c r="B10" s="517"/>
      <c r="C10" s="518"/>
      <c r="D10" s="517">
        <v>-1335.3883299999998</v>
      </c>
      <c r="E10" s="518"/>
      <c r="G10" s="501"/>
      <c r="H10" s="502"/>
    </row>
    <row r="11" spans="1:9" ht="15" customHeight="1">
      <c r="A11" s="526" t="s">
        <v>71</v>
      </c>
      <c r="B11" s="527">
        <v>1345815.4471119714</v>
      </c>
      <c r="C11" s="528">
        <f t="shared" ref="C11:C46" si="2">B11/$B$59</f>
        <v>0.38640062584145346</v>
      </c>
      <c r="D11" s="527">
        <f>SUM(D5:D10)</f>
        <v>1533113.3622392453</v>
      </c>
      <c r="E11" s="528">
        <f t="shared" ref="E11:E46" si="3">D11/$D$59</f>
        <v>0.38900330260802291</v>
      </c>
      <c r="G11" s="505">
        <f t="shared" si="0"/>
        <v>187297.91512727388</v>
      </c>
      <c r="H11" s="506">
        <f t="shared" si="1"/>
        <v>0.13917057909329433</v>
      </c>
    </row>
    <row r="12" spans="1:9" ht="15" customHeight="1">
      <c r="A12" s="516" t="s">
        <v>68</v>
      </c>
      <c r="B12" s="517">
        <v>36965.031439749837</v>
      </c>
      <c r="C12" s="518">
        <f t="shared" si="2"/>
        <v>1.0613127760733729E-2</v>
      </c>
      <c r="D12" s="517">
        <v>39373.07387389605</v>
      </c>
      <c r="E12" s="518">
        <f t="shared" si="3"/>
        <v>9.9902956611143887E-3</v>
      </c>
      <c r="G12" s="501">
        <f t="shared" si="0"/>
        <v>2408.0424341462131</v>
      </c>
      <c r="H12" s="502">
        <f t="shared" si="1"/>
        <v>6.5143795104601415E-2</v>
      </c>
    </row>
    <row r="13" spans="1:9" ht="15" customHeight="1">
      <c r="A13" s="516" t="s">
        <v>72</v>
      </c>
      <c r="B13" s="517">
        <v>154960.72649488258</v>
      </c>
      <c r="C13" s="518">
        <f t="shared" si="2"/>
        <v>4.4491183265105726E-2</v>
      </c>
      <c r="D13" s="517">
        <v>140030.09651204114</v>
      </c>
      <c r="E13" s="518">
        <f t="shared" si="3"/>
        <v>3.5530425439735815E-2</v>
      </c>
      <c r="G13" s="501">
        <f t="shared" si="0"/>
        <v>-14930.629982841434</v>
      </c>
      <c r="H13" s="502">
        <f t="shared" si="1"/>
        <v>-9.6351058236259002E-2</v>
      </c>
      <c r="I13"/>
    </row>
    <row r="14" spans="1:9" ht="15" customHeight="1">
      <c r="A14" s="516" t="s">
        <v>70</v>
      </c>
      <c r="B14" s="517">
        <v>660.94264292264359</v>
      </c>
      <c r="C14" s="518">
        <f t="shared" si="2"/>
        <v>1.8976498703344538E-4</v>
      </c>
      <c r="D14" s="517">
        <v>94605.034904400556</v>
      </c>
      <c r="E14" s="518">
        <f t="shared" si="3"/>
        <v>2.4004533472597917E-2</v>
      </c>
      <c r="G14" s="501">
        <f t="shared" si="0"/>
        <v>93944.092261477912</v>
      </c>
      <c r="H14" s="502">
        <f t="shared" si="1"/>
        <v>142.13652768122736</v>
      </c>
      <c r="I14"/>
    </row>
    <row r="15" spans="1:9" ht="15" customHeight="1">
      <c r="A15" s="526" t="s">
        <v>119</v>
      </c>
      <c r="B15" s="527">
        <v>192586.70057755505</v>
      </c>
      <c r="C15" s="528">
        <f t="shared" si="2"/>
        <v>5.5294076012872902E-2</v>
      </c>
      <c r="D15" s="527">
        <f>SUM(D12:D14)</f>
        <v>274008.20529033779</v>
      </c>
      <c r="E15" s="528">
        <f t="shared" si="3"/>
        <v>6.9525254573448131E-2</v>
      </c>
      <c r="G15" s="505">
        <f t="shared" si="0"/>
        <v>81421.504712782742</v>
      </c>
      <c r="H15" s="506">
        <f t="shared" si="1"/>
        <v>0.42277843936577614</v>
      </c>
      <c r="I15"/>
    </row>
    <row r="16" spans="1:9" ht="15" customHeight="1">
      <c r="A16" s="516" t="s">
        <v>74</v>
      </c>
      <c r="B16" s="517">
        <v>852.24521795841281</v>
      </c>
      <c r="C16" s="518">
        <f t="shared" si="2"/>
        <v>2.4469037437205033E-4</v>
      </c>
      <c r="D16" s="517">
        <v>5023.0022066915399</v>
      </c>
      <c r="E16" s="518">
        <f t="shared" si="3"/>
        <v>1.2745074797055197E-3</v>
      </c>
      <c r="G16" s="501">
        <f t="shared" si="0"/>
        <v>4170.7569887331274</v>
      </c>
      <c r="H16" s="502">
        <f t="shared" si="1"/>
        <v>4.893846161700198</v>
      </c>
      <c r="I16"/>
    </row>
    <row r="17" spans="1:9" ht="15" customHeight="1">
      <c r="A17" s="516" t="s">
        <v>75</v>
      </c>
      <c r="B17" s="517">
        <v>58602.970163976031</v>
      </c>
      <c r="C17" s="518">
        <f t="shared" si="2"/>
        <v>1.6825653469887961E-2</v>
      </c>
      <c r="D17" s="517">
        <v>48500.121794782019</v>
      </c>
      <c r="E17" s="518">
        <f t="shared" si="3"/>
        <v>1.230613992399433E-2</v>
      </c>
      <c r="G17" s="501">
        <f t="shared" si="0"/>
        <v>-10102.848369194013</v>
      </c>
      <c r="H17" s="502">
        <f t="shared" si="1"/>
        <v>-0.17239481788935604</v>
      </c>
      <c r="I17"/>
    </row>
    <row r="18" spans="1:9" ht="15" customHeight="1">
      <c r="A18" s="516" t="s">
        <v>76</v>
      </c>
      <c r="B18" s="517">
        <v>42294.059692650793</v>
      </c>
      <c r="C18" s="518">
        <f t="shared" si="2"/>
        <v>1.2143159130537436E-2</v>
      </c>
      <c r="D18" s="517">
        <v>33017.431379721616</v>
      </c>
      <c r="E18" s="518">
        <f t="shared" si="3"/>
        <v>8.3776517553704327E-3</v>
      </c>
      <c r="G18" s="501">
        <f t="shared" si="0"/>
        <v>-9276.6283129291769</v>
      </c>
      <c r="H18" s="502">
        <f t="shared" si="1"/>
        <v>-0.2193364359047596</v>
      </c>
      <c r="I18"/>
    </row>
    <row r="19" spans="1:9" ht="15" customHeight="1">
      <c r="A19" s="516" t="s">
        <v>77</v>
      </c>
      <c r="B19" s="517">
        <v>4981.4024648144832</v>
      </c>
      <c r="C19" s="518">
        <f t="shared" si="2"/>
        <v>1.4302236120881224E-3</v>
      </c>
      <c r="D19" s="517">
        <v>5235.2453800000012</v>
      </c>
      <c r="E19" s="518">
        <f t="shared" si="3"/>
        <v>1.3283608328929235E-3</v>
      </c>
      <c r="G19" s="501">
        <f t="shared" si="0"/>
        <v>253.842915185518</v>
      </c>
      <c r="H19" s="502">
        <f t="shared" si="1"/>
        <v>5.0958122130967301E-2</v>
      </c>
      <c r="I19"/>
    </row>
    <row r="20" spans="1:9" ht="15" customHeight="1">
      <c r="A20" s="516" t="s">
        <v>78</v>
      </c>
      <c r="B20" s="517">
        <v>1632.9627000000003</v>
      </c>
      <c r="C20" s="518">
        <f t="shared" si="2"/>
        <v>4.6884423165879485E-4</v>
      </c>
      <c r="D20" s="517">
        <v>3644.1219999999994</v>
      </c>
      <c r="E20" s="518">
        <f t="shared" si="3"/>
        <v>9.2463840445305436E-4</v>
      </c>
      <c r="G20" s="501">
        <f t="shared" si="0"/>
        <v>2011.1592999999991</v>
      </c>
      <c r="H20" s="502">
        <f t="shared" si="1"/>
        <v>1.2316014934082689</v>
      </c>
      <c r="I20"/>
    </row>
    <row r="21" spans="1:9" ht="15" customHeight="1">
      <c r="A21" s="516" t="s">
        <v>79</v>
      </c>
      <c r="B21" s="517"/>
      <c r="C21" s="518"/>
      <c r="D21" s="517"/>
      <c r="E21" s="518"/>
      <c r="G21" s="501"/>
      <c r="H21" s="502"/>
      <c r="I21"/>
    </row>
    <row r="22" spans="1:9" ht="15" customHeight="1">
      <c r="A22" s="516" t="s">
        <v>80</v>
      </c>
      <c r="B22" s="517">
        <v>-7.8687721217923334</v>
      </c>
      <c r="C22" s="518">
        <f t="shared" si="2"/>
        <v>-2.2592239366764904E-6</v>
      </c>
      <c r="D22" s="517">
        <v>1695.8656512883192</v>
      </c>
      <c r="E22" s="518">
        <f t="shared" si="3"/>
        <v>4.3029912554353882E-4</v>
      </c>
      <c r="G22" s="501">
        <f t="shared" si="0"/>
        <v>1703.7344234101115</v>
      </c>
      <c r="H22" s="502">
        <f>ABS(D22-B22)/ABS(B22)</f>
        <v>216.51846019173297</v>
      </c>
      <c r="I22"/>
    </row>
    <row r="23" spans="1:9" ht="15" customHeight="1">
      <c r="A23" s="516" t="s">
        <v>81</v>
      </c>
      <c r="B23" s="517">
        <v>37604.510042057795</v>
      </c>
      <c r="C23" s="518">
        <f t="shared" si="2"/>
        <v>1.0796730150403324E-2</v>
      </c>
      <c r="D23" s="517">
        <v>49675.932541722432</v>
      </c>
      <c r="E23" s="518">
        <f t="shared" si="3"/>
        <v>1.2604483330990511E-2</v>
      </c>
      <c r="G23" s="501">
        <f t="shared" si="0"/>
        <v>12071.422499664637</v>
      </c>
      <c r="H23" s="502">
        <f t="shared" si="1"/>
        <v>0.32100996625574074</v>
      </c>
      <c r="I23"/>
    </row>
    <row r="24" spans="1:9" ht="15" customHeight="1">
      <c r="A24" s="529" t="s">
        <v>82</v>
      </c>
      <c r="B24" s="520">
        <v>1684362.4291988621</v>
      </c>
      <c r="C24" s="521">
        <f t="shared" si="2"/>
        <v>0.48360174359933733</v>
      </c>
      <c r="D24" s="520">
        <f>SUM(D16:D23)+D15+D11</f>
        <v>1953913.2884837892</v>
      </c>
      <c r="E24" s="521">
        <f t="shared" si="3"/>
        <v>0.4957746380344214</v>
      </c>
      <c r="G24" s="508">
        <f t="shared" si="0"/>
        <v>269550.85928492714</v>
      </c>
      <c r="H24" s="509">
        <f t="shared" si="1"/>
        <v>0.16003138909547773</v>
      </c>
      <c r="I24"/>
    </row>
    <row r="25" spans="1:9" ht="15" customHeight="1">
      <c r="A25" s="526" t="s">
        <v>83</v>
      </c>
      <c r="B25" s="527">
        <v>211762.44049643597</v>
      </c>
      <c r="C25" s="528">
        <f t="shared" si="2"/>
        <v>6.0799673323060452E-2</v>
      </c>
      <c r="D25" s="527">
        <v>270855.91951744945</v>
      </c>
      <c r="E25" s="528">
        <f t="shared" si="3"/>
        <v>6.8725411843862369E-2</v>
      </c>
      <c r="G25" s="505">
        <f t="shared" si="0"/>
        <v>59093.479021013482</v>
      </c>
      <c r="H25" s="506">
        <f t="shared" si="1"/>
        <v>0.27905552506138614</v>
      </c>
      <c r="I25"/>
    </row>
    <row r="26" spans="1:9" ht="15" customHeight="1">
      <c r="A26" s="516" t="s">
        <v>84</v>
      </c>
      <c r="B26" s="517">
        <v>48359.022512134725</v>
      </c>
      <c r="C26" s="518">
        <f t="shared" si="2"/>
        <v>1.3884486616548047E-2</v>
      </c>
      <c r="D26" s="517">
        <v>49635.108115188224</v>
      </c>
      <c r="E26" s="518">
        <f t="shared" si="3"/>
        <v>1.2594124777513623E-2</v>
      </c>
      <c r="G26" s="501">
        <f t="shared" si="0"/>
        <v>1276.0856030534997</v>
      </c>
      <c r="H26" s="502">
        <f t="shared" si="1"/>
        <v>2.6387746004032476E-2</v>
      </c>
      <c r="I26"/>
    </row>
    <row r="27" spans="1:9" ht="15" customHeight="1">
      <c r="A27" s="516" t="s">
        <v>85</v>
      </c>
      <c r="B27" s="517">
        <v>183.71102336775235</v>
      </c>
      <c r="C27" s="518">
        <f t="shared" si="2"/>
        <v>5.2745756898246814E-5</v>
      </c>
      <c r="D27" s="517">
        <v>185.11954162686678</v>
      </c>
      <c r="E27" s="518">
        <f t="shared" si="3"/>
        <v>4.6971160022344728E-5</v>
      </c>
      <c r="G27" s="501">
        <f t="shared" si="0"/>
        <v>1.4085182591144303</v>
      </c>
      <c r="H27" s="502">
        <f t="shared" si="1"/>
        <v>7.6670318051348576E-3</v>
      </c>
      <c r="I27"/>
    </row>
    <row r="28" spans="1:9" ht="15" customHeight="1">
      <c r="A28" s="516" t="s">
        <v>86</v>
      </c>
      <c r="B28" s="517">
        <v>124.08524117560071</v>
      </c>
      <c r="C28" s="518">
        <f t="shared" si="2"/>
        <v>3.5626441166825647E-5</v>
      </c>
      <c r="D28" s="517">
        <v>411.23502929118547</v>
      </c>
      <c r="E28" s="518">
        <f t="shared" si="3"/>
        <v>1.0434439388665004E-4</v>
      </c>
      <c r="G28" s="501">
        <f t="shared" si="0"/>
        <v>287.14978811558478</v>
      </c>
      <c r="H28" s="502">
        <f t="shared" si="1"/>
        <v>2.3141332957496639</v>
      </c>
      <c r="I28"/>
    </row>
    <row r="29" spans="1:9" ht="15" customHeight="1">
      <c r="A29" s="516" t="s">
        <v>87</v>
      </c>
      <c r="B29" s="517">
        <v>8256.883498685791</v>
      </c>
      <c r="C29" s="518">
        <f t="shared" si="2"/>
        <v>2.3706556186724416E-3</v>
      </c>
      <c r="D29" s="517">
        <v>9170.1061918162723</v>
      </c>
      <c r="E29" s="518">
        <f t="shared" si="3"/>
        <v>2.3267696190923557E-3</v>
      </c>
      <c r="G29" s="501">
        <f t="shared" si="0"/>
        <v>913.22269313048128</v>
      </c>
      <c r="H29" s="502">
        <f t="shared" si="1"/>
        <v>0.11060137802305611</v>
      </c>
      <c r="I29"/>
    </row>
    <row r="30" spans="1:9" ht="15" customHeight="1">
      <c r="A30" s="516" t="s">
        <v>88</v>
      </c>
      <c r="B30" s="517">
        <v>223909.79881945052</v>
      </c>
      <c r="C30" s="518">
        <f t="shared" si="2"/>
        <v>6.4287333439018907E-2</v>
      </c>
      <c r="D30" s="517">
        <v>227468.01070420136</v>
      </c>
      <c r="E30" s="518">
        <f t="shared" si="3"/>
        <v>5.7716415224749081E-2</v>
      </c>
      <c r="G30" s="501">
        <f t="shared" si="0"/>
        <v>3558.2118847508391</v>
      </c>
      <c r="H30" s="502">
        <f t="shared" si="1"/>
        <v>1.5891273644616153E-2</v>
      </c>
      <c r="I30"/>
    </row>
    <row r="31" spans="1:9" ht="15" customHeight="1">
      <c r="A31" s="516" t="s">
        <v>89</v>
      </c>
      <c r="B31" s="517">
        <v>21634.577409419177</v>
      </c>
      <c r="C31" s="518">
        <f t="shared" si="2"/>
        <v>6.2115606331864482E-3</v>
      </c>
      <c r="D31" s="517">
        <v>23681.02004568636</v>
      </c>
      <c r="E31" s="518">
        <f t="shared" si="3"/>
        <v>6.0086848329622983E-3</v>
      </c>
      <c r="G31" s="501">
        <f t="shared" si="0"/>
        <v>2046.4426362671838</v>
      </c>
      <c r="H31" s="502">
        <f t="shared" si="1"/>
        <v>9.4591292334474344E-2</v>
      </c>
      <c r="I31"/>
    </row>
    <row r="32" spans="1:9" ht="15" customHeight="1">
      <c r="A32" s="516" t="s">
        <v>90</v>
      </c>
      <c r="B32" s="517">
        <v>138368.35629</v>
      </c>
      <c r="C32" s="518">
        <f t="shared" si="2"/>
        <v>3.9727304053347581E-2</v>
      </c>
      <c r="D32" s="517">
        <v>145367.92374999999</v>
      </c>
      <c r="E32" s="518">
        <f t="shared" si="3"/>
        <v>3.6884814798970308E-2</v>
      </c>
      <c r="G32" s="501">
        <f t="shared" si="0"/>
        <v>6999.5674599999911</v>
      </c>
      <c r="H32" s="502">
        <f t="shared" si="1"/>
        <v>5.0586475460689243E-2</v>
      </c>
      <c r="I32"/>
    </row>
    <row r="33" spans="1:10" ht="15" customHeight="1">
      <c r="A33" s="526" t="s">
        <v>91</v>
      </c>
      <c r="B33" s="527">
        <v>440836.43479423353</v>
      </c>
      <c r="C33" s="528">
        <f t="shared" si="2"/>
        <v>0.12656971255883848</v>
      </c>
      <c r="D33" s="527">
        <f>SUM(D26:D32)</f>
        <v>455918.52337781026</v>
      </c>
      <c r="E33" s="528">
        <f t="shared" si="3"/>
        <v>0.11568212480719667</v>
      </c>
      <c r="G33" s="505">
        <f t="shared" si="0"/>
        <v>15082.088583576726</v>
      </c>
      <c r="H33" s="506">
        <f t="shared" si="1"/>
        <v>3.4212436616352954E-2</v>
      </c>
      <c r="I33" s="1008"/>
    </row>
    <row r="34" spans="1:10" ht="15" customHeight="1">
      <c r="A34" s="516" t="s">
        <v>92</v>
      </c>
      <c r="B34" s="517">
        <v>969917.60035000008</v>
      </c>
      <c r="C34" s="518">
        <f t="shared" si="2"/>
        <v>0.27847560272407801</v>
      </c>
      <c r="D34" s="517">
        <v>1053354.40433</v>
      </c>
      <c r="E34" s="518">
        <f t="shared" si="3"/>
        <v>0.26727204405980065</v>
      </c>
      <c r="G34" s="501">
        <f t="shared" si="0"/>
        <v>83436.803979999968</v>
      </c>
      <c r="H34" s="502">
        <f t="shared" si="1"/>
        <v>8.6024631319084569E-2</v>
      </c>
      <c r="I34"/>
    </row>
    <row r="35" spans="1:10" ht="15" customHeight="1">
      <c r="A35" s="516" t="s">
        <v>93</v>
      </c>
      <c r="B35" s="517">
        <v>-35373.247320000002</v>
      </c>
      <c r="C35" s="518">
        <f t="shared" si="2"/>
        <v>-1.0156106419957983E-2</v>
      </c>
      <c r="D35" s="517">
        <v>-36163.545189999997</v>
      </c>
      <c r="E35" s="518">
        <f t="shared" si="3"/>
        <v>-9.1759284469201449E-3</v>
      </c>
      <c r="G35" s="501">
        <f t="shared" si="0"/>
        <v>-790.29786999999487</v>
      </c>
      <c r="H35" s="502">
        <f>ABS(D35-B35)/ABS(B35)</f>
        <v>2.2341682765245056E-2</v>
      </c>
      <c r="I35"/>
    </row>
    <row r="36" spans="1:10" ht="15" customHeight="1">
      <c r="A36" s="516" t="s">
        <v>94</v>
      </c>
      <c r="B36" s="517">
        <v>5840.2314800000004</v>
      </c>
      <c r="C36" s="518">
        <f t="shared" si="2"/>
        <v>1.6768042778626273E-3</v>
      </c>
      <c r="D36" s="517">
        <v>5867.3705399999999</v>
      </c>
      <c r="E36" s="518">
        <f t="shared" si="3"/>
        <v>1.4887526088425296E-3</v>
      </c>
      <c r="G36" s="501">
        <f t="shared" si="0"/>
        <v>27.139059999999517</v>
      </c>
      <c r="H36" s="502">
        <f t="shared" si="1"/>
        <v>4.6469151253572425E-3</v>
      </c>
      <c r="I36"/>
    </row>
    <row r="37" spans="1:10" ht="15" customHeight="1">
      <c r="A37" s="516" t="s">
        <v>95</v>
      </c>
      <c r="B37" s="517">
        <v>69378.695709999985</v>
      </c>
      <c r="C37" s="518">
        <f t="shared" si="2"/>
        <v>1.9919500478268282E-2</v>
      </c>
      <c r="D37" s="517">
        <v>103178.83014000001</v>
      </c>
      <c r="E37" s="518">
        <f t="shared" si="3"/>
        <v>2.617999860432289E-2</v>
      </c>
      <c r="G37" s="501">
        <f t="shared" si="0"/>
        <v>33800.13443000002</v>
      </c>
      <c r="H37" s="502">
        <f t="shared" si="1"/>
        <v>0.48718319195972137</v>
      </c>
      <c r="I37"/>
    </row>
    <row r="38" spans="1:10" ht="15" customHeight="1">
      <c r="A38" s="516" t="s">
        <v>96</v>
      </c>
      <c r="B38" s="517">
        <v>12532.267769999999</v>
      </c>
      <c r="C38" s="518">
        <f t="shared" si="2"/>
        <v>3.5981724834057306E-3</v>
      </c>
      <c r="D38" s="517">
        <v>7617.935730000002</v>
      </c>
      <c r="E38" s="518">
        <f t="shared" si="3"/>
        <v>1.9329308784429055E-3</v>
      </c>
      <c r="G38" s="501">
        <f t="shared" si="0"/>
        <v>-4914.3320399999966</v>
      </c>
      <c r="H38" s="502">
        <f t="shared" si="1"/>
        <v>-0.39213429924981541</v>
      </c>
      <c r="I38"/>
    </row>
    <row r="39" spans="1:10" ht="15" customHeight="1">
      <c r="A39" s="526" t="s">
        <v>97</v>
      </c>
      <c r="B39" s="527">
        <v>1022295.5479900001</v>
      </c>
      <c r="C39" s="528">
        <f t="shared" si="2"/>
        <v>0.29351397354365666</v>
      </c>
      <c r="D39" s="527">
        <f>SUM(D34:D38)</f>
        <v>1133854.9955500001</v>
      </c>
      <c r="E39" s="528">
        <f t="shared" si="3"/>
        <v>0.28769779770448889</v>
      </c>
      <c r="G39" s="505">
        <f t="shared" si="0"/>
        <v>111559.44756</v>
      </c>
      <c r="H39" s="506">
        <f t="shared" si="1"/>
        <v>0.10912641435184188</v>
      </c>
      <c r="I39" s="1008"/>
      <c r="J39" s="903"/>
    </row>
    <row r="40" spans="1:10" ht="15" customHeight="1">
      <c r="A40" s="516" t="s">
        <v>98</v>
      </c>
      <c r="B40" s="517">
        <v>55846.816795915642</v>
      </c>
      <c r="C40" s="518">
        <f t="shared" si="2"/>
        <v>1.6034327000408855E-2</v>
      </c>
      <c r="D40" s="517">
        <v>54193.262145974448</v>
      </c>
      <c r="E40" s="518">
        <f t="shared" si="3"/>
        <v>1.3750684374112594E-2</v>
      </c>
      <c r="G40" s="501">
        <f t="shared" si="0"/>
        <v>-1653.5546499411939</v>
      </c>
      <c r="H40" s="502">
        <f t="shared" si="1"/>
        <v>-2.9608753816423906E-2</v>
      </c>
      <c r="I40" s="1008"/>
    </row>
    <row r="41" spans="1:10" ht="15" customHeight="1">
      <c r="A41" s="516" t="s">
        <v>99</v>
      </c>
      <c r="B41" s="517">
        <v>13983.370410902411</v>
      </c>
      <c r="C41" s="518">
        <f t="shared" si="2"/>
        <v>4.0148023934042498E-3</v>
      </c>
      <c r="D41" s="517">
        <v>14463.094269413159</v>
      </c>
      <c r="E41" s="518">
        <f t="shared" si="3"/>
        <v>3.6697817495474354E-3</v>
      </c>
      <c r="G41" s="501">
        <f t="shared" si="0"/>
        <v>479.72385851074796</v>
      </c>
      <c r="H41" s="502">
        <f t="shared" si="1"/>
        <v>3.4306740393340487E-2</v>
      </c>
      <c r="I41"/>
    </row>
    <row r="42" spans="1:10" ht="15" customHeight="1">
      <c r="A42" s="516" t="s">
        <v>100</v>
      </c>
      <c r="B42" s="517">
        <v>21336.689693618977</v>
      </c>
      <c r="C42" s="518">
        <f t="shared" si="2"/>
        <v>6.1260333047086224E-3</v>
      </c>
      <c r="D42" s="517">
        <v>21209.645578468273</v>
      </c>
      <c r="E42" s="518">
        <f t="shared" si="3"/>
        <v>5.3816125932912478E-3</v>
      </c>
      <c r="G42" s="501">
        <f t="shared" si="0"/>
        <v>-127.04411515070387</v>
      </c>
      <c r="H42" s="502">
        <f t="shared" si="1"/>
        <v>-5.9542561182158501E-3</v>
      </c>
      <c r="I42"/>
    </row>
    <row r="43" spans="1:10" ht="15" customHeight="1">
      <c r="A43" s="516" t="s">
        <v>101</v>
      </c>
      <c r="B43" s="517">
        <v>-1050.7498035002609</v>
      </c>
      <c r="C43" s="518">
        <f t="shared" si="2"/>
        <v>-3.0168354995965883E-4</v>
      </c>
      <c r="D43" s="517">
        <v>-117.16293333991659</v>
      </c>
      <c r="E43" s="518">
        <f t="shared" si="3"/>
        <v>-2.9728243934879258E-5</v>
      </c>
      <c r="G43" s="501">
        <f t="shared" si="0"/>
        <v>933.58687016034435</v>
      </c>
      <c r="H43" s="502">
        <f>ABS(D43-B43)/ABS(B43)</f>
        <v>0.888495878895601</v>
      </c>
      <c r="I43"/>
    </row>
    <row r="44" spans="1:10" ht="15" customHeight="1">
      <c r="A44" s="516" t="s">
        <v>102</v>
      </c>
      <c r="B44" s="517">
        <v>2246.2723999999998</v>
      </c>
      <c r="C44" s="518">
        <f t="shared" si="2"/>
        <v>6.4493319870340994E-4</v>
      </c>
      <c r="D44" s="517">
        <v>1887.8538627167434</v>
      </c>
      <c r="E44" s="518">
        <f t="shared" si="3"/>
        <v>4.7901310204843457E-4</v>
      </c>
      <c r="G44" s="501">
        <f t="shared" si="0"/>
        <v>-358.41853728325646</v>
      </c>
      <c r="H44" s="502">
        <f t="shared" si="1"/>
        <v>-0.15956147494990211</v>
      </c>
      <c r="I44"/>
    </row>
    <row r="45" spans="1:10" ht="15" customHeight="1">
      <c r="A45" s="516" t="s">
        <v>103</v>
      </c>
      <c r="B45" s="517">
        <v>1217.4318871401244</v>
      </c>
      <c r="C45" s="518">
        <f t="shared" si="2"/>
        <v>3.4954008301789634E-4</v>
      </c>
      <c r="D45" s="517">
        <v>780.36090792907214</v>
      </c>
      <c r="E45" s="518">
        <f t="shared" si="3"/>
        <v>1.9800425584134512E-4</v>
      </c>
      <c r="G45" s="501">
        <f t="shared" si="0"/>
        <v>-437.0709792110523</v>
      </c>
      <c r="H45" s="502">
        <f>(D45-B45)/B45</f>
        <v>-0.35901062213655172</v>
      </c>
      <c r="I45"/>
    </row>
    <row r="46" spans="1:10" s="491" customFormat="1" ht="15" customHeight="1">
      <c r="A46" s="503" t="s">
        <v>562</v>
      </c>
      <c r="B46" s="501">
        <v>624.26925000000006</v>
      </c>
      <c r="C46" s="502">
        <f t="shared" si="2"/>
        <v>1.7923559237725521E-4</v>
      </c>
      <c r="D46" s="501">
        <v>3661.6833400000005</v>
      </c>
      <c r="E46" s="502">
        <f t="shared" si="3"/>
        <v>9.2909431712492939E-4</v>
      </c>
      <c r="F46" s="8"/>
      <c r="G46" s="501">
        <f t="shared" si="0"/>
        <v>3037.4140900000002</v>
      </c>
      <c r="H46" s="502">
        <f>(D46-B46)/B46</f>
        <v>4.8655513466344846</v>
      </c>
    </row>
    <row r="47" spans="1:10" ht="15" customHeight="1">
      <c r="A47" s="516" t="s">
        <v>104</v>
      </c>
      <c r="B47" s="517"/>
      <c r="C47" s="518"/>
      <c r="D47" s="517"/>
      <c r="E47" s="518"/>
      <c r="G47" s="501"/>
      <c r="H47" s="502"/>
      <c r="I47"/>
    </row>
    <row r="48" spans="1:10" ht="15" customHeight="1">
      <c r="A48" s="529" t="s">
        <v>105</v>
      </c>
      <c r="B48" s="520">
        <v>1769098.5239147465</v>
      </c>
      <c r="C48" s="521">
        <f t="shared" ref="C48:C59" si="4">B48/$B$59</f>
        <v>0.5079305474482162</v>
      </c>
      <c r="D48" s="520">
        <f>SUM(D40:D47)+D39+D33+D25</f>
        <v>1956708.1756164217</v>
      </c>
      <c r="E48" s="521">
        <f t="shared" ref="E48:E59" si="5">D48/$D$59</f>
        <v>0.49648379650357904</v>
      </c>
      <c r="G48" s="508">
        <f t="shared" si="0"/>
        <v>187609.65170167526</v>
      </c>
      <c r="H48" s="509">
        <f t="shared" si="1"/>
        <v>0.1060481647378935</v>
      </c>
      <c r="I48" s="1008"/>
    </row>
    <row r="49" spans="1:9" ht="15" customHeight="1">
      <c r="A49" s="65" t="s">
        <v>106</v>
      </c>
      <c r="B49" s="198">
        <v>3453460.9531136085</v>
      </c>
      <c r="C49" s="66">
        <f t="shared" si="4"/>
        <v>0.99153229104755358</v>
      </c>
      <c r="D49" s="198">
        <f>D24+D48</f>
        <v>3910621.4641002109</v>
      </c>
      <c r="E49" s="66">
        <f t="shared" si="5"/>
        <v>0.99225843453800044</v>
      </c>
      <c r="G49" s="196">
        <f t="shared" si="0"/>
        <v>457160.5109866024</v>
      </c>
      <c r="H49" s="56">
        <f t="shared" si="1"/>
        <v>0.13237749527019574</v>
      </c>
      <c r="I49"/>
    </row>
    <row r="50" spans="1:9" ht="15" customHeight="1">
      <c r="A50" s="516" t="s">
        <v>107</v>
      </c>
      <c r="B50" s="517">
        <v>8968.9534319838604</v>
      </c>
      <c r="C50" s="518">
        <f t="shared" si="4"/>
        <v>2.5750998970166211E-3</v>
      </c>
      <c r="D50" s="517">
        <v>9561.8093915030749</v>
      </c>
      <c r="E50" s="518">
        <f t="shared" si="5"/>
        <v>2.4261581196907338E-3</v>
      </c>
      <c r="G50" s="501">
        <f t="shared" si="0"/>
        <v>592.85595951921459</v>
      </c>
      <c r="H50" s="502">
        <f t="shared" si="1"/>
        <v>6.6100907314899468E-2</v>
      </c>
      <c r="I50"/>
    </row>
    <row r="51" spans="1:9" ht="15" customHeight="1">
      <c r="A51" s="516" t="s">
        <v>108</v>
      </c>
      <c r="B51" s="517">
        <v>41.451011802878718</v>
      </c>
      <c r="C51" s="518">
        <f t="shared" si="4"/>
        <v>1.1901109425341011E-5</v>
      </c>
      <c r="D51" s="517">
        <v>0</v>
      </c>
      <c r="E51" s="518">
        <f t="shared" si="5"/>
        <v>0</v>
      </c>
      <c r="G51" s="501">
        <f t="shared" si="0"/>
        <v>-41.451011802878718</v>
      </c>
      <c r="H51" s="502">
        <f t="shared" si="1"/>
        <v>-1</v>
      </c>
      <c r="I51"/>
    </row>
    <row r="52" spans="1:9" ht="15" customHeight="1">
      <c r="A52" s="516" t="s">
        <v>109</v>
      </c>
      <c r="B52" s="517">
        <v>731.73934368136236</v>
      </c>
      <c r="C52" s="518">
        <f t="shared" si="4"/>
        <v>2.1009161468464593E-4</v>
      </c>
      <c r="D52" s="517">
        <v>115.57102060170611</v>
      </c>
      <c r="E52" s="518">
        <f t="shared" si="5"/>
        <v>2.932432121926012E-5</v>
      </c>
      <c r="G52" s="501">
        <f t="shared" si="0"/>
        <v>-616.16832307965626</v>
      </c>
      <c r="H52" s="502">
        <f t="shared" si="1"/>
        <v>-0.84205985150358165</v>
      </c>
      <c r="I52"/>
    </row>
    <row r="53" spans="1:9" ht="15" customHeight="1">
      <c r="A53" s="516" t="s">
        <v>110</v>
      </c>
      <c r="B53" s="517">
        <v>51.868240000000007</v>
      </c>
      <c r="C53" s="518">
        <f t="shared" si="4"/>
        <v>1.4892027313479951E-5</v>
      </c>
      <c r="D53" s="517">
        <v>54.657789999999991</v>
      </c>
      <c r="E53" s="518">
        <f t="shared" si="5"/>
        <v>1.386855098060112E-5</v>
      </c>
      <c r="G53" s="501">
        <f t="shared" si="0"/>
        <v>2.7895499999999842</v>
      </c>
      <c r="H53" s="502">
        <f t="shared" si="1"/>
        <v>5.3781466269146282E-2</v>
      </c>
      <c r="I53"/>
    </row>
    <row r="54" spans="1:9" ht="15" customHeight="1">
      <c r="A54" s="516" t="s">
        <v>111</v>
      </c>
      <c r="B54" s="517">
        <v>10920.710986766195</v>
      </c>
      <c r="C54" s="518">
        <f t="shared" si="4"/>
        <v>3.1354741610192046E-3</v>
      </c>
      <c r="D54" s="517">
        <v>11971.506455880455</v>
      </c>
      <c r="E54" s="518">
        <f t="shared" si="5"/>
        <v>3.037580692486351E-3</v>
      </c>
      <c r="G54" s="501">
        <f t="shared" si="0"/>
        <v>1050.7954691142604</v>
      </c>
      <c r="H54" s="502">
        <f t="shared" si="1"/>
        <v>9.6220426526040542E-2</v>
      </c>
      <c r="I54"/>
    </row>
    <row r="55" spans="1:9" ht="15" customHeight="1">
      <c r="A55" s="516" t="s">
        <v>112</v>
      </c>
      <c r="B55" s="517">
        <v>2362.5088592496236</v>
      </c>
      <c r="C55" s="518">
        <f t="shared" si="4"/>
        <v>6.7830615537145186E-4</v>
      </c>
      <c r="D55" s="517">
        <v>2550.5364762317754</v>
      </c>
      <c r="E55" s="518">
        <f t="shared" si="5"/>
        <v>6.4715834922164097E-4</v>
      </c>
      <c r="G55" s="501">
        <f t="shared" si="0"/>
        <v>188.02761698215181</v>
      </c>
      <c r="H55" s="502">
        <f t="shared" si="1"/>
        <v>7.9588110853422517E-2</v>
      </c>
      <c r="I55"/>
    </row>
    <row r="56" spans="1:9" ht="15" customHeight="1">
      <c r="A56" s="516" t="s">
        <v>113</v>
      </c>
      <c r="B56" s="517">
        <v>6219.2244150042125</v>
      </c>
      <c r="C56" s="518">
        <f t="shared" si="4"/>
        <v>1.7856179399359626E-3</v>
      </c>
      <c r="D56" s="517">
        <v>5681.5910128415617</v>
      </c>
      <c r="E56" s="518">
        <f t="shared" si="5"/>
        <v>1.4416139879149588E-3</v>
      </c>
      <c r="G56" s="501">
        <f t="shared" si="0"/>
        <v>-537.63340216265078</v>
      </c>
      <c r="H56" s="502">
        <f t="shared" si="1"/>
        <v>-8.6447017551831928E-2</v>
      </c>
      <c r="I56"/>
    </row>
    <row r="57" spans="1:9" ht="15" customHeight="1">
      <c r="A57" s="516" t="s">
        <v>114</v>
      </c>
      <c r="B57" s="517">
        <v>196.18101000000001</v>
      </c>
      <c r="C57" s="518">
        <f t="shared" si="4"/>
        <v>5.6326047679776362E-5</v>
      </c>
      <c r="D57" s="517">
        <v>574.8591899999999</v>
      </c>
      <c r="E57" s="518">
        <f t="shared" si="5"/>
        <v>1.4586144048601426E-4</v>
      </c>
      <c r="G57" s="501">
        <f t="shared" si="0"/>
        <v>378.67817999999988</v>
      </c>
      <c r="H57" s="502">
        <f t="shared" si="1"/>
        <v>1.9302489063543911</v>
      </c>
      <c r="I57"/>
    </row>
    <row r="58" spans="1:9" ht="15" customHeight="1">
      <c r="A58" s="529" t="s">
        <v>115</v>
      </c>
      <c r="B58" s="522">
        <v>29492.637298488135</v>
      </c>
      <c r="C58" s="523">
        <f t="shared" si="4"/>
        <v>8.4677089524464837E-3</v>
      </c>
      <c r="D58" s="522">
        <f>SUM(D50:D57)</f>
        <v>30510.531337058575</v>
      </c>
      <c r="E58" s="523">
        <f t="shared" si="5"/>
        <v>7.7415654619995607E-3</v>
      </c>
      <c r="G58" s="508">
        <f t="shared" si="0"/>
        <v>1017.8940385704409</v>
      </c>
      <c r="H58" s="509">
        <f t="shared" si="1"/>
        <v>3.4513496648962645E-2</v>
      </c>
      <c r="I58"/>
    </row>
    <row r="59" spans="1:9" ht="15" customHeight="1" thickBot="1">
      <c r="A59" s="67" t="s">
        <v>116</v>
      </c>
      <c r="B59" s="199">
        <v>3482953.5904120966</v>
      </c>
      <c r="C59" s="68">
        <f t="shared" si="4"/>
        <v>1</v>
      </c>
      <c r="D59" s="199">
        <f>D49+D58</f>
        <v>3941131.9954372696</v>
      </c>
      <c r="E59" s="68">
        <f t="shared" si="5"/>
        <v>1</v>
      </c>
      <c r="G59" s="197">
        <f t="shared" si="0"/>
        <v>458178.40502517298</v>
      </c>
      <c r="H59" s="510">
        <f t="shared" si="1"/>
        <v>0.13154881141294855</v>
      </c>
      <c r="I59"/>
    </row>
    <row r="62" spans="1:9">
      <c r="B62"/>
      <c r="C62"/>
      <c r="D62"/>
      <c r="E62"/>
    </row>
  </sheetData>
  <mergeCells count="3">
    <mergeCell ref="B3:C3"/>
    <mergeCell ref="D3:E3"/>
    <mergeCell ref="G3:H3"/>
  </mergeCells>
  <printOptions horizontalCentered="1"/>
  <pageMargins left="0" right="0" top="0.35433070866141736" bottom="0.31496062992125984" header="0" footer="0.19685039370078741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30"/>
  <sheetViews>
    <sheetView zoomScaleNormal="100" workbookViewId="0">
      <selection activeCell="F37" sqref="F37"/>
    </sheetView>
  </sheetViews>
  <sheetFormatPr baseColWidth="10" defaultColWidth="11.42578125" defaultRowHeight="12.75"/>
  <cols>
    <col min="1" max="1" width="27.28515625" style="72" customWidth="1"/>
    <col min="2" max="3" width="14.7109375" style="72" customWidth="1"/>
    <col min="4" max="4" width="16" style="8" customWidth="1"/>
    <col min="5" max="5" width="12.7109375" style="8" bestFit="1" customWidth="1"/>
    <col min="6" max="6" width="11.42578125" style="8"/>
    <col min="7" max="16384" width="11.42578125" style="72"/>
  </cols>
  <sheetData>
    <row r="1" spans="1:6" s="475" customFormat="1" ht="45" customHeight="1">
      <c r="A1" s="384" t="s">
        <v>387</v>
      </c>
      <c r="B1" s="384"/>
      <c r="C1" s="384"/>
      <c r="D1" s="384"/>
      <c r="E1" s="384"/>
      <c r="F1" s="384"/>
    </row>
    <row r="2" spans="1:6" s="475" customFormat="1" ht="15" customHeight="1">
      <c r="D2" s="494"/>
      <c r="E2" s="393"/>
      <c r="F2" s="393"/>
    </row>
    <row r="3" spans="1:6" ht="15">
      <c r="D3" s="386"/>
      <c r="E3" s="386"/>
      <c r="F3" s="386"/>
    </row>
    <row r="4" spans="1:6" ht="15">
      <c r="D4" s="386"/>
      <c r="E4" s="386"/>
      <c r="F4" s="386"/>
    </row>
    <row r="23" spans="1:6">
      <c r="A23" s="890"/>
    </row>
    <row r="24" spans="1:6" ht="13.5" thickBot="1"/>
    <row r="25" spans="1:6" ht="19.899999999999999" customHeight="1" thickBot="1">
      <c r="B25" s="530">
        <v>2018</v>
      </c>
      <c r="C25" s="490">
        <v>2019</v>
      </c>
      <c r="D25" s="478"/>
      <c r="E25"/>
      <c r="F25"/>
    </row>
    <row r="26" spans="1:6" ht="25.15" customHeight="1" thickBot="1">
      <c r="B26" s="531" t="s">
        <v>0</v>
      </c>
      <c r="C26" s="531" t="s">
        <v>0</v>
      </c>
      <c r="D26" s="386"/>
      <c r="E26"/>
      <c r="F26"/>
    </row>
    <row r="27" spans="1:6" ht="19.899999999999999" customHeight="1">
      <c r="A27" s="39" t="s">
        <v>129</v>
      </c>
      <c r="B27" s="193">
        <f>B29-B28</f>
        <v>2460658.0424220962</v>
      </c>
      <c r="C27" s="193">
        <f>C29-C28</f>
        <v>2807276.9998872695</v>
      </c>
      <c r="D27" s="481"/>
      <c r="E27"/>
      <c r="F27"/>
    </row>
    <row r="28" spans="1:6" ht="19.899999999999999" customHeight="1">
      <c r="A28" s="40" t="s">
        <v>130</v>
      </c>
      <c r="B28" s="194">
        <f>'C15'!B39</f>
        <v>1022295.5479900001</v>
      </c>
      <c r="C28" s="194">
        <f>'C15'!D39</f>
        <v>1133854.9955500001</v>
      </c>
      <c r="D28" s="481"/>
      <c r="E28"/>
      <c r="F28"/>
    </row>
    <row r="29" spans="1:6" ht="19.899999999999999" customHeight="1" thickBot="1">
      <c r="A29" s="41" t="s">
        <v>131</v>
      </c>
      <c r="B29" s="195">
        <f>'C15'!B59</f>
        <v>3482953.5904120966</v>
      </c>
      <c r="C29" s="195">
        <f>'C15'!D59</f>
        <v>3941131.9954372696</v>
      </c>
      <c r="D29" s="481"/>
      <c r="E29"/>
      <c r="F29"/>
    </row>
    <row r="30" spans="1:6" ht="15">
      <c r="D30" s="386"/>
      <c r="E30" s="386"/>
      <c r="F30" s="386"/>
    </row>
  </sheetData>
  <printOptions horizontalCentered="1"/>
  <pageMargins left="0" right="0" top="0.35433070866141736" bottom="0.31496062992125984" header="0" footer="0.19685039370078741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"/>
  <sheetViews>
    <sheetView zoomScaleNormal="100" workbookViewId="0">
      <selection activeCell="D20" sqref="D20"/>
    </sheetView>
  </sheetViews>
  <sheetFormatPr baseColWidth="10" defaultColWidth="11.5703125" defaultRowHeight="15"/>
  <cols>
    <col min="1" max="1" width="44.7109375" style="386" customWidth="1"/>
    <col min="2" max="2" width="11.85546875" style="386" bestFit="1" customWidth="1"/>
    <col min="3" max="3" width="13.140625" style="386" customWidth="1"/>
    <col min="4" max="4" width="11.85546875" style="386" customWidth="1"/>
    <col min="5" max="16384" width="11.5703125" style="386"/>
  </cols>
  <sheetData>
    <row r="1" spans="1:5" s="475" customFormat="1" ht="45" customHeight="1">
      <c r="A1" s="384" t="s">
        <v>134</v>
      </c>
      <c r="B1" s="494"/>
      <c r="C1" s="494"/>
      <c r="D1" s="494"/>
      <c r="E1" s="494"/>
    </row>
    <row r="2" spans="1:5" s="475" customFormat="1" ht="15" customHeight="1">
      <c r="A2" s="532"/>
      <c r="B2" s="532"/>
      <c r="C2" s="532"/>
      <c r="D2" s="532"/>
      <c r="E2" s="532"/>
    </row>
    <row r="3" spans="1:5" ht="28.9" customHeight="1">
      <c r="A3" s="62"/>
      <c r="B3" s="76" t="s">
        <v>132</v>
      </c>
      <c r="C3" s="76" t="s">
        <v>133</v>
      </c>
      <c r="D3" s="202" t="s">
        <v>433</v>
      </c>
    </row>
    <row r="4" spans="1:5" ht="22.5" customHeight="1">
      <c r="A4" s="908" t="s">
        <v>619</v>
      </c>
      <c r="B4" s="909">
        <f>878000+849000</f>
        <v>1727000</v>
      </c>
      <c r="C4" s="909">
        <f>4734000+6107000</f>
        <v>10841000</v>
      </c>
      <c r="D4" s="533"/>
    </row>
    <row r="5" spans="1:5" ht="22.5" customHeight="1">
      <c r="A5" s="1009" t="s">
        <v>620</v>
      </c>
      <c r="B5" s="909">
        <v>1304000</v>
      </c>
      <c r="C5" s="909"/>
      <c r="D5" s="534"/>
    </row>
    <row r="6" spans="1:5" ht="22.5" customHeight="1">
      <c r="A6" s="1009" t="s">
        <v>621</v>
      </c>
      <c r="B6" s="909"/>
      <c r="C6" s="909">
        <v>2665959</v>
      </c>
      <c r="D6" s="534"/>
    </row>
    <row r="7" spans="1:5" ht="22.5" customHeight="1">
      <c r="A7" s="908" t="s">
        <v>622</v>
      </c>
      <c r="B7" s="910"/>
      <c r="C7" s="910">
        <v>33836000</v>
      </c>
      <c r="D7" s="203"/>
    </row>
    <row r="8" spans="1:5" ht="22.5" customHeight="1">
      <c r="A8" s="911" t="s">
        <v>623</v>
      </c>
      <c r="B8" s="909"/>
      <c r="C8" s="909">
        <v>3037000</v>
      </c>
      <c r="D8" s="912"/>
    </row>
    <row r="9" spans="1:5" ht="22.5" customHeight="1">
      <c r="A9" s="908" t="s">
        <v>624</v>
      </c>
      <c r="B9" s="910"/>
      <c r="C9" s="910">
        <v>2058000</v>
      </c>
      <c r="D9" s="366"/>
    </row>
    <row r="10" spans="1:5" ht="22.5" customHeight="1">
      <c r="A10" s="913" t="s">
        <v>625</v>
      </c>
      <c r="B10" s="533"/>
      <c r="C10" s="533">
        <v>27331000</v>
      </c>
      <c r="D10" s="201"/>
    </row>
    <row r="11" spans="1:5">
      <c r="A11" s="914" t="s">
        <v>43</v>
      </c>
      <c r="B11" s="915">
        <f>SUM(B4:B10)</f>
        <v>3031000</v>
      </c>
      <c r="C11" s="915">
        <f>SUM(C4:C10)</f>
        <v>79768959</v>
      </c>
      <c r="D11" s="915">
        <f>C11-B11</f>
        <v>76737959</v>
      </c>
    </row>
    <row r="14" spans="1:5">
      <c r="A14" s="535"/>
    </row>
  </sheetData>
  <printOptions horizontalCentered="1"/>
  <pageMargins left="0" right="0" top="0.35433070866141736" bottom="0.31496062992125984" header="0" footer="0.19685039370078741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2"/>
  <sheetViews>
    <sheetView zoomScaleNormal="100" workbookViewId="0">
      <selection activeCell="M17" sqref="M17"/>
    </sheetView>
  </sheetViews>
  <sheetFormatPr baseColWidth="10" defaultColWidth="11.5703125" defaultRowHeight="15"/>
  <cols>
    <col min="1" max="1" width="26.42578125" style="386" customWidth="1"/>
    <col min="2" max="7" width="11.5703125" style="386"/>
    <col min="8" max="8" width="2.28515625" style="386" customWidth="1"/>
    <col min="9" max="16384" width="11.5703125" style="386"/>
  </cols>
  <sheetData>
    <row r="1" spans="1:11" s="475" customFormat="1" ht="45" customHeight="1">
      <c r="A1" s="384" t="s">
        <v>160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" customHeight="1" thickBot="1">
      <c r="A2" s="536"/>
    </row>
    <row r="3" spans="1:11" s="538" customFormat="1" ht="19.899999999999999" customHeight="1" thickBot="1">
      <c r="A3" s="537"/>
      <c r="B3" s="1112">
        <v>43465</v>
      </c>
      <c r="C3" s="1113"/>
      <c r="D3" s="1114"/>
      <c r="E3" s="1112">
        <v>43830</v>
      </c>
      <c r="F3" s="1113"/>
      <c r="G3" s="1114"/>
      <c r="H3"/>
      <c r="I3" s="1115" t="s">
        <v>159</v>
      </c>
      <c r="J3" s="1116"/>
      <c r="K3" s="1117"/>
    </row>
    <row r="4" spans="1:11" s="72" customFormat="1" ht="27" customHeight="1" thickBot="1">
      <c r="A4" s="539" t="s">
        <v>135</v>
      </c>
      <c r="B4" s="397" t="s">
        <v>158</v>
      </c>
      <c r="C4" s="540" t="s">
        <v>0</v>
      </c>
      <c r="D4" s="541" t="s">
        <v>430</v>
      </c>
      <c r="E4" s="397" t="s">
        <v>158</v>
      </c>
      <c r="F4" s="540" t="s">
        <v>0</v>
      </c>
      <c r="G4" s="541" t="s">
        <v>430</v>
      </c>
      <c r="H4"/>
      <c r="I4" s="542" t="s">
        <v>525</v>
      </c>
      <c r="J4" s="543" t="s">
        <v>0</v>
      </c>
      <c r="K4" s="544" t="s">
        <v>1</v>
      </c>
    </row>
    <row r="5" spans="1:11" s="393" customFormat="1" ht="18" customHeight="1">
      <c r="A5" s="545" t="s">
        <v>161</v>
      </c>
      <c r="B5" s="261">
        <v>124</v>
      </c>
      <c r="C5" s="262">
        <v>197452</v>
      </c>
      <c r="D5" s="73">
        <f t="shared" ref="D5:D19" si="0">C5/$C$19</f>
        <v>0.38354940345997102</v>
      </c>
      <c r="E5" s="261">
        <v>136</v>
      </c>
      <c r="F5" s="262">
        <v>243567</v>
      </c>
      <c r="G5" s="73">
        <f t="shared" ref="G5:G19" si="1">F5/$F$19</f>
        <v>0.43254047181002581</v>
      </c>
      <c r="H5"/>
      <c r="I5" s="546">
        <f t="shared" ref="I5:J19" si="2">E5-B5</f>
        <v>12</v>
      </c>
      <c r="J5" s="547">
        <f t="shared" si="2"/>
        <v>46115</v>
      </c>
      <c r="K5" s="483">
        <f t="shared" ref="K5:K19" si="3">J5/C5</f>
        <v>0.23355043251017968</v>
      </c>
    </row>
    <row r="6" spans="1:11" s="393" customFormat="1" ht="18" customHeight="1">
      <c r="A6" s="548" t="s">
        <v>162</v>
      </c>
      <c r="B6" s="263">
        <v>176</v>
      </c>
      <c r="C6" s="264">
        <v>73891</v>
      </c>
      <c r="D6" s="74">
        <f t="shared" si="0"/>
        <v>0.14353285340771793</v>
      </c>
      <c r="E6" s="263">
        <v>175</v>
      </c>
      <c r="F6" s="264">
        <v>73001</v>
      </c>
      <c r="G6" s="74">
        <f t="shared" si="1"/>
        <v>0.12963942973639159</v>
      </c>
      <c r="H6"/>
      <c r="I6" s="549">
        <f t="shared" si="2"/>
        <v>-1</v>
      </c>
      <c r="J6" s="550">
        <f t="shared" si="2"/>
        <v>-890</v>
      </c>
      <c r="K6" s="485">
        <f t="shared" si="3"/>
        <v>-1.2044768645707866E-2</v>
      </c>
    </row>
    <row r="7" spans="1:11" s="393" customFormat="1" ht="18" customHeight="1">
      <c r="A7" s="548" t="s">
        <v>163</v>
      </c>
      <c r="B7" s="263">
        <v>325</v>
      </c>
      <c r="C7" s="264">
        <v>67044</v>
      </c>
      <c r="D7" s="74">
        <f t="shared" si="0"/>
        <v>0.1302325942789655</v>
      </c>
      <c r="E7" s="263">
        <v>331</v>
      </c>
      <c r="F7" s="264">
        <v>67920</v>
      </c>
      <c r="G7" s="74">
        <f t="shared" si="1"/>
        <v>0.12061629385482003</v>
      </c>
      <c r="H7"/>
      <c r="I7" s="549">
        <f t="shared" si="2"/>
        <v>6</v>
      </c>
      <c r="J7" s="550">
        <f t="shared" si="2"/>
        <v>876</v>
      </c>
      <c r="K7" s="485">
        <f t="shared" si="3"/>
        <v>1.306604617862896E-2</v>
      </c>
    </row>
    <row r="8" spans="1:11" s="393" customFormat="1" ht="18" customHeight="1">
      <c r="A8" s="548" t="s">
        <v>164</v>
      </c>
      <c r="B8" s="263">
        <v>387</v>
      </c>
      <c r="C8" s="264">
        <v>44676</v>
      </c>
      <c r="D8" s="74">
        <f t="shared" si="0"/>
        <v>8.6782879631392265E-2</v>
      </c>
      <c r="E8" s="263">
        <v>371</v>
      </c>
      <c r="F8" s="264">
        <v>42931</v>
      </c>
      <c r="G8" s="74">
        <f t="shared" si="1"/>
        <v>7.6239371488240268E-2</v>
      </c>
      <c r="H8"/>
      <c r="I8" s="549">
        <f t="shared" si="2"/>
        <v>-16</v>
      </c>
      <c r="J8" s="550">
        <f t="shared" si="2"/>
        <v>-1745</v>
      </c>
      <c r="K8" s="485">
        <f t="shared" si="3"/>
        <v>-3.9059002596472381E-2</v>
      </c>
    </row>
    <row r="9" spans="1:11" s="393" customFormat="1" ht="18" customHeight="1">
      <c r="A9" s="548" t="s">
        <v>165</v>
      </c>
      <c r="B9" s="263">
        <v>389</v>
      </c>
      <c r="C9" s="264">
        <v>28343</v>
      </c>
      <c r="D9" s="74">
        <f t="shared" si="0"/>
        <v>5.5056118663097654E-2</v>
      </c>
      <c r="E9" s="263">
        <v>379</v>
      </c>
      <c r="F9" s="264">
        <v>27689</v>
      </c>
      <c r="G9" s="74">
        <f t="shared" si="1"/>
        <v>4.9171739701797876E-2</v>
      </c>
      <c r="H9"/>
      <c r="I9" s="549">
        <f t="shared" si="2"/>
        <v>-10</v>
      </c>
      <c r="J9" s="550">
        <f t="shared" si="2"/>
        <v>-654</v>
      </c>
      <c r="K9" s="485">
        <f t="shared" si="3"/>
        <v>-2.3074480471368591E-2</v>
      </c>
    </row>
    <row r="10" spans="1:11" s="393" customFormat="1" ht="18" customHeight="1">
      <c r="A10" s="548" t="s">
        <v>166</v>
      </c>
      <c r="B10" s="263">
        <v>796</v>
      </c>
      <c r="C10" s="264">
        <v>33980</v>
      </c>
      <c r="D10" s="74">
        <f t="shared" si="0"/>
        <v>6.6005959572806638E-2</v>
      </c>
      <c r="E10" s="263">
        <v>803</v>
      </c>
      <c r="F10" s="264">
        <v>34380</v>
      </c>
      <c r="G10" s="74">
        <f t="shared" si="1"/>
        <v>6.1054007401777279E-2</v>
      </c>
      <c r="H10"/>
      <c r="I10" s="549">
        <f t="shared" si="2"/>
        <v>7</v>
      </c>
      <c r="J10" s="550">
        <f t="shared" si="2"/>
        <v>400</v>
      </c>
      <c r="K10" s="485">
        <f t="shared" si="3"/>
        <v>1.1771630370806356E-2</v>
      </c>
    </row>
    <row r="11" spans="1:11" s="393" customFormat="1" ht="18" customHeight="1">
      <c r="A11" s="548" t="s">
        <v>167</v>
      </c>
      <c r="B11" s="263">
        <v>3275</v>
      </c>
      <c r="C11" s="264">
        <v>43360</v>
      </c>
      <c r="D11" s="74">
        <f t="shared" si="0"/>
        <v>8.422655700638304E-2</v>
      </c>
      <c r="E11" s="263">
        <v>3869</v>
      </c>
      <c r="F11" s="264">
        <v>50010</v>
      </c>
      <c r="G11" s="74">
        <f t="shared" si="1"/>
        <v>8.8810672197873239E-2</v>
      </c>
      <c r="H11"/>
      <c r="I11" s="549">
        <f t="shared" si="2"/>
        <v>594</v>
      </c>
      <c r="J11" s="550">
        <f t="shared" si="2"/>
        <v>6650</v>
      </c>
      <c r="K11" s="485">
        <f t="shared" si="3"/>
        <v>0.15336715867158671</v>
      </c>
    </row>
    <row r="12" spans="1:11" s="393" customFormat="1" ht="18" customHeight="1">
      <c r="A12" s="548" t="s">
        <v>168</v>
      </c>
      <c r="B12" s="263">
        <v>2956</v>
      </c>
      <c r="C12" s="264">
        <v>12874</v>
      </c>
      <c r="D12" s="74">
        <f t="shared" si="0"/>
        <v>2.5007672852863819E-2</v>
      </c>
      <c r="E12" s="263">
        <v>2633</v>
      </c>
      <c r="F12" s="264">
        <v>11511</v>
      </c>
      <c r="G12" s="74">
        <f t="shared" si="1"/>
        <v>2.044190457247988E-2</v>
      </c>
      <c r="H12"/>
      <c r="I12" s="549">
        <f t="shared" si="2"/>
        <v>-323</v>
      </c>
      <c r="J12" s="550">
        <f t="shared" si="2"/>
        <v>-1363</v>
      </c>
      <c r="K12" s="485">
        <f t="shared" si="3"/>
        <v>-0.10587230076122417</v>
      </c>
    </row>
    <row r="13" spans="1:11" s="393" customFormat="1" ht="18" customHeight="1">
      <c r="A13" s="548" t="s">
        <v>169</v>
      </c>
      <c r="B13" s="263">
        <v>8075</v>
      </c>
      <c r="C13" s="264">
        <v>11395</v>
      </c>
      <c r="D13" s="74">
        <f t="shared" si="0"/>
        <v>2.2134723641322296E-2</v>
      </c>
      <c r="E13" s="263">
        <v>7324</v>
      </c>
      <c r="F13" s="264">
        <v>10384</v>
      </c>
      <c r="G13" s="74">
        <f t="shared" si="1"/>
        <v>1.8440512299594394E-2</v>
      </c>
      <c r="H13"/>
      <c r="I13" s="549">
        <f t="shared" si="2"/>
        <v>-751</v>
      </c>
      <c r="J13" s="550">
        <f t="shared" si="2"/>
        <v>-1011</v>
      </c>
      <c r="K13" s="485">
        <f t="shared" si="3"/>
        <v>-8.8723124177270726E-2</v>
      </c>
    </row>
    <row r="14" spans="1:11" s="393" customFormat="1" ht="18" customHeight="1">
      <c r="A14" s="548" t="s">
        <v>170</v>
      </c>
      <c r="B14" s="263">
        <v>3010</v>
      </c>
      <c r="C14" s="264">
        <v>1276</v>
      </c>
      <c r="D14" s="74">
        <f t="shared" si="0"/>
        <v>2.4786228491730801E-3</v>
      </c>
      <c r="E14" s="263">
        <v>2814</v>
      </c>
      <c r="F14" s="264">
        <v>1201</v>
      </c>
      <c r="G14" s="74">
        <f t="shared" si="1"/>
        <v>2.132805785035908E-3</v>
      </c>
      <c r="H14"/>
      <c r="I14" s="549">
        <f t="shared" si="2"/>
        <v>-196</v>
      </c>
      <c r="J14" s="550">
        <f t="shared" si="2"/>
        <v>-75</v>
      </c>
      <c r="K14" s="485">
        <f t="shared" si="3"/>
        <v>-5.8777429467084641E-2</v>
      </c>
    </row>
    <row r="15" spans="1:11" s="393" customFormat="1" ht="18" customHeight="1">
      <c r="A15" s="548" t="s">
        <v>171</v>
      </c>
      <c r="B15" s="263">
        <v>1900</v>
      </c>
      <c r="C15" s="264">
        <v>386</v>
      </c>
      <c r="D15" s="74">
        <f t="shared" si="0"/>
        <v>7.4980283681881578E-4</v>
      </c>
      <c r="E15" s="263">
        <v>1846</v>
      </c>
      <c r="F15" s="264">
        <v>380</v>
      </c>
      <c r="G15" s="74">
        <f t="shared" si="1"/>
        <v>6.748261434751415E-4</v>
      </c>
      <c r="H15"/>
      <c r="I15" s="549">
        <f t="shared" si="2"/>
        <v>-54</v>
      </c>
      <c r="J15" s="550">
        <f t="shared" si="2"/>
        <v>-6</v>
      </c>
      <c r="K15" s="485">
        <f t="shared" si="3"/>
        <v>-1.5544041450777202E-2</v>
      </c>
    </row>
    <row r="16" spans="1:11" s="393" customFormat="1" ht="18" customHeight="1">
      <c r="A16" s="548" t="s">
        <v>172</v>
      </c>
      <c r="B16" s="263">
        <v>916</v>
      </c>
      <c r="C16" s="264">
        <v>80</v>
      </c>
      <c r="D16" s="74">
        <f t="shared" si="0"/>
        <v>1.5539955167229343E-4</v>
      </c>
      <c r="E16" s="263">
        <v>988</v>
      </c>
      <c r="F16" s="264">
        <v>87</v>
      </c>
      <c r="G16" s="74">
        <f t="shared" si="1"/>
        <v>1.5449966969036135E-4</v>
      </c>
      <c r="H16"/>
      <c r="I16" s="549">
        <f t="shared" si="2"/>
        <v>72</v>
      </c>
      <c r="J16" s="550">
        <f t="shared" si="2"/>
        <v>7</v>
      </c>
      <c r="K16" s="485">
        <f t="shared" si="3"/>
        <v>8.7499999999999994E-2</v>
      </c>
    </row>
    <row r="17" spans="1:11" s="393" customFormat="1" ht="18" customHeight="1">
      <c r="A17" s="548" t="s">
        <v>173</v>
      </c>
      <c r="B17" s="263">
        <v>762</v>
      </c>
      <c r="C17" s="264">
        <v>34</v>
      </c>
      <c r="D17" s="74">
        <f t="shared" si="0"/>
        <v>6.6044809460724706E-5</v>
      </c>
      <c r="E17" s="263">
        <v>830</v>
      </c>
      <c r="F17" s="264">
        <v>37</v>
      </c>
      <c r="G17" s="74">
        <f t="shared" si="1"/>
        <v>6.5706756075211144E-5</v>
      </c>
      <c r="H17"/>
      <c r="I17" s="549">
        <f t="shared" si="2"/>
        <v>68</v>
      </c>
      <c r="J17" s="550">
        <f t="shared" si="2"/>
        <v>3</v>
      </c>
      <c r="K17" s="485">
        <f t="shared" si="3"/>
        <v>8.8235294117647065E-2</v>
      </c>
    </row>
    <row r="18" spans="1:11" s="393" customFormat="1" ht="18" customHeight="1" thickBot="1">
      <c r="A18" s="551" t="s">
        <v>174</v>
      </c>
      <c r="B18" s="265">
        <v>944</v>
      </c>
      <c r="C18" s="266">
        <v>11</v>
      </c>
      <c r="D18" s="75">
        <f t="shared" si="0"/>
        <v>2.1367438354940346E-5</v>
      </c>
      <c r="E18" s="265">
        <v>868</v>
      </c>
      <c r="F18" s="266">
        <v>10</v>
      </c>
      <c r="G18" s="75">
        <f t="shared" si="1"/>
        <v>1.7758582723030042E-5</v>
      </c>
      <c r="H18"/>
      <c r="I18" s="552">
        <f t="shared" si="2"/>
        <v>-76</v>
      </c>
      <c r="J18" s="553">
        <f t="shared" si="2"/>
        <v>-1</v>
      </c>
      <c r="K18" s="487">
        <f t="shared" si="3"/>
        <v>-9.0909090909090912E-2</v>
      </c>
    </row>
    <row r="19" spans="1:11" s="561" customFormat="1" ht="18" customHeight="1" thickBot="1">
      <c r="A19" s="554" t="s">
        <v>136</v>
      </c>
      <c r="B19" s="555">
        <f>SUM(B5:B18)</f>
        <v>24035</v>
      </c>
      <c r="C19" s="555">
        <f>SUM(C5:C18)</f>
        <v>514802</v>
      </c>
      <c r="D19" s="556">
        <f t="shared" si="0"/>
        <v>1</v>
      </c>
      <c r="E19" s="555">
        <f>SUM(E5:E18)</f>
        <v>23367</v>
      </c>
      <c r="F19" s="555">
        <f>SUM(F5:F18)</f>
        <v>563108</v>
      </c>
      <c r="G19" s="557">
        <f t="shared" si="1"/>
        <v>1</v>
      </c>
      <c r="H19"/>
      <c r="I19" s="558">
        <f t="shared" si="2"/>
        <v>-668</v>
      </c>
      <c r="J19" s="559">
        <f t="shared" si="2"/>
        <v>48306</v>
      </c>
      <c r="K19" s="560">
        <f t="shared" si="3"/>
        <v>9.383413428852258E-2</v>
      </c>
    </row>
    <row r="21" spans="1:11">
      <c r="A21" s="535"/>
      <c r="E21" s="562"/>
      <c r="F21" s="562"/>
    </row>
    <row r="22" spans="1:11">
      <c r="I22" s="563"/>
    </row>
  </sheetData>
  <mergeCells count="3">
    <mergeCell ref="B3:D3"/>
    <mergeCell ref="E3:G3"/>
    <mergeCell ref="I3:K3"/>
  </mergeCells>
  <printOptions horizontalCentered="1"/>
  <pageMargins left="0" right="0" top="0.35433070866141736" bottom="0.31496062992125984" header="0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tabSelected="1" zoomScaleNormal="100" workbookViewId="0">
      <selection activeCell="A10" sqref="A10"/>
    </sheetView>
  </sheetViews>
  <sheetFormatPr baseColWidth="10" defaultColWidth="11.42578125" defaultRowHeight="15"/>
  <cols>
    <col min="1" max="1" width="57.5703125" style="8" customWidth="1"/>
    <col min="2" max="3" width="15.7109375" style="8" customWidth="1"/>
    <col min="4" max="4" width="2.28515625" customWidth="1"/>
    <col min="5" max="6" width="14.7109375" style="9" customWidth="1"/>
    <col min="7" max="16384" width="11.42578125" style="8"/>
  </cols>
  <sheetData>
    <row r="1" spans="1:8" s="1" customFormat="1" ht="45" customHeight="1">
      <c r="A1" s="11" t="s">
        <v>4</v>
      </c>
      <c r="B1" s="10"/>
      <c r="C1" s="10"/>
      <c r="D1" s="10"/>
      <c r="E1" s="10"/>
      <c r="F1" s="10"/>
    </row>
    <row r="2" spans="1:8" s="1" customFormat="1" ht="15" customHeight="1" thickBot="1">
      <c r="D2"/>
      <c r="E2" s="2"/>
      <c r="F2" s="2"/>
    </row>
    <row r="3" spans="1:8" s="1" customFormat="1" ht="19.899999999999999" customHeight="1" thickBot="1">
      <c r="A3" s="3"/>
      <c r="B3" s="569">
        <v>2018</v>
      </c>
      <c r="C3" s="570">
        <v>2019</v>
      </c>
      <c r="D3" s="4"/>
      <c r="E3" s="1103" t="s">
        <v>581</v>
      </c>
      <c r="F3" s="1104"/>
    </row>
    <row r="4" spans="1:8" s="6" customFormat="1" ht="27" customHeight="1" thickBot="1">
      <c r="A4" s="5"/>
      <c r="B4" s="571" t="s">
        <v>506</v>
      </c>
      <c r="C4" s="571" t="s">
        <v>580</v>
      </c>
      <c r="E4" s="571" t="s">
        <v>0</v>
      </c>
      <c r="F4" s="574" t="s">
        <v>1</v>
      </c>
      <c r="G4"/>
      <c r="H4"/>
    </row>
    <row r="5" spans="1:8" s="1" customFormat="1" ht="19.899999999999999" customHeight="1" thickBot="1">
      <c r="A5" s="572" t="s">
        <v>2</v>
      </c>
      <c r="B5" s="904">
        <v>3482953.5904120971</v>
      </c>
      <c r="C5" s="906">
        <v>3941131.99543727</v>
      </c>
      <c r="D5" s="6"/>
      <c r="E5" s="904">
        <f>C5-B5</f>
        <v>458178.40502517298</v>
      </c>
      <c r="F5" s="575">
        <f>(C5-B5)/B5</f>
        <v>0.13154881141294855</v>
      </c>
    </row>
    <row r="6" spans="1:8" s="1" customFormat="1" ht="19.899999999999999" customHeight="1" thickBot="1">
      <c r="A6" s="573" t="s">
        <v>3</v>
      </c>
      <c r="B6" s="905">
        <v>178690.09760000001</v>
      </c>
      <c r="C6" s="907">
        <v>174550.587</v>
      </c>
      <c r="D6" s="6"/>
      <c r="E6" s="905">
        <f>C6-B6</f>
        <v>-4139.5106000000087</v>
      </c>
      <c r="F6" s="576">
        <f>(C6-B6)/B6</f>
        <v>-2.3165864564394352E-2</v>
      </c>
    </row>
    <row r="10" spans="1:8">
      <c r="A10" s="7"/>
      <c r="B10" s="7"/>
    </row>
  </sheetData>
  <mergeCells count="1">
    <mergeCell ref="E3:F3"/>
  </mergeCells>
  <printOptions horizontalCentered="1"/>
  <pageMargins left="0" right="0" top="0.36" bottom="0.33" header="0" footer="0.19685039370078741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9"/>
  <sheetViews>
    <sheetView zoomScaleNormal="100" workbookViewId="0">
      <selection activeCell="M18" sqref="M18"/>
    </sheetView>
  </sheetViews>
  <sheetFormatPr baseColWidth="10" defaultColWidth="11.5703125" defaultRowHeight="15"/>
  <cols>
    <col min="1" max="1" width="29.7109375" style="386" customWidth="1"/>
    <col min="2" max="7" width="11.5703125" style="386"/>
    <col min="8" max="8" width="2.28515625" style="386" customWidth="1"/>
    <col min="9" max="16384" width="11.5703125" style="386"/>
  </cols>
  <sheetData>
    <row r="1" spans="1:12" s="475" customFormat="1" ht="45" customHeight="1">
      <c r="A1" s="384" t="s">
        <v>175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2" s="475" customFormat="1" ht="15" customHeight="1" thickBot="1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</row>
    <row r="3" spans="1:12" ht="15.75" thickBot="1">
      <c r="A3" s="536"/>
      <c r="B3" s="1112">
        <v>43465</v>
      </c>
      <c r="C3" s="1113"/>
      <c r="D3" s="1114"/>
      <c r="E3" s="1112">
        <v>43830</v>
      </c>
      <c r="F3" s="1113"/>
      <c r="G3" s="1114"/>
      <c r="H3"/>
      <c r="I3" s="1115" t="s">
        <v>159</v>
      </c>
      <c r="J3" s="1116"/>
      <c r="K3" s="1117"/>
    </row>
    <row r="4" spans="1:12" s="72" customFormat="1" ht="27" customHeight="1" thickBot="1">
      <c r="A4" s="564"/>
      <c r="B4" s="397" t="s">
        <v>158</v>
      </c>
      <c r="C4" s="540" t="s">
        <v>0</v>
      </c>
      <c r="D4" s="541" t="s">
        <v>430</v>
      </c>
      <c r="E4" s="397" t="s">
        <v>158</v>
      </c>
      <c r="F4" s="540" t="s">
        <v>0</v>
      </c>
      <c r="G4" s="541" t="s">
        <v>430</v>
      </c>
      <c r="H4"/>
      <c r="I4" s="542" t="s">
        <v>525</v>
      </c>
      <c r="J4" s="543" t="s">
        <v>0</v>
      </c>
      <c r="K4" s="544" t="s">
        <v>1</v>
      </c>
    </row>
    <row r="5" spans="1:12" s="393" customFormat="1" ht="18" customHeight="1">
      <c r="A5" s="565" t="s">
        <v>137</v>
      </c>
      <c r="B5" s="261">
        <v>454</v>
      </c>
      <c r="C5" s="262">
        <v>76189</v>
      </c>
      <c r="D5" s="73">
        <f t="shared" ref="D5:D27" si="0">C5/$C$27</f>
        <v>0.14799670552950456</v>
      </c>
      <c r="E5" s="261">
        <v>443</v>
      </c>
      <c r="F5" s="262">
        <v>75792</v>
      </c>
      <c r="G5" s="73">
        <f>F5/$F$27</f>
        <v>0.13459632822239506</v>
      </c>
      <c r="H5"/>
      <c r="I5" s="546">
        <f t="shared" ref="I5:J27" si="1">E5-B5</f>
        <v>-11</v>
      </c>
      <c r="J5" s="547">
        <f t="shared" si="1"/>
        <v>-397</v>
      </c>
      <c r="K5" s="483">
        <f t="shared" ref="K5:K27" si="2">J5/C5</f>
        <v>-5.2107259578154323E-3</v>
      </c>
      <c r="L5" s="386"/>
    </row>
    <row r="6" spans="1:12" s="393" customFormat="1" ht="18" customHeight="1">
      <c r="A6" s="566" t="s">
        <v>138</v>
      </c>
      <c r="B6" s="263">
        <v>5816</v>
      </c>
      <c r="C6" s="264">
        <v>303712</v>
      </c>
      <c r="D6" s="74">
        <f t="shared" si="0"/>
        <v>0.58995885796869474</v>
      </c>
      <c r="E6" s="263">
        <v>5904</v>
      </c>
      <c r="F6" s="264">
        <v>345076</v>
      </c>
      <c r="G6" s="74">
        <f t="shared" ref="G6:G27" si="3">F6/$F$27</f>
        <v>0.61280824569441628</v>
      </c>
      <c r="H6"/>
      <c r="I6" s="549">
        <f t="shared" si="1"/>
        <v>88</v>
      </c>
      <c r="J6" s="550">
        <f t="shared" si="1"/>
        <v>41364</v>
      </c>
      <c r="K6" s="485">
        <f t="shared" si="2"/>
        <v>0.13619481614160783</v>
      </c>
      <c r="L6" s="386"/>
    </row>
    <row r="7" spans="1:12" s="393" customFormat="1" ht="18" customHeight="1">
      <c r="A7" s="566" t="s">
        <v>139</v>
      </c>
      <c r="B7" s="263"/>
      <c r="C7" s="264"/>
      <c r="D7" s="74">
        <f t="shared" si="0"/>
        <v>0</v>
      </c>
      <c r="E7" s="263">
        <v>1</v>
      </c>
      <c r="F7" s="264">
        <v>0</v>
      </c>
      <c r="G7" s="74">
        <f t="shared" si="3"/>
        <v>0</v>
      </c>
      <c r="H7"/>
      <c r="I7" s="549">
        <f t="shared" si="1"/>
        <v>1</v>
      </c>
      <c r="J7" s="550">
        <f t="shared" si="1"/>
        <v>0</v>
      </c>
      <c r="K7" s="485" t="str">
        <f t="shared" ref="K7" si="4">IF(ISERROR(J7/C7),"-",J7/C7)</f>
        <v>-</v>
      </c>
      <c r="L7" s="386"/>
    </row>
    <row r="8" spans="1:12" s="393" customFormat="1" ht="18" customHeight="1">
      <c r="A8" s="566" t="s">
        <v>140</v>
      </c>
      <c r="B8" s="263">
        <v>1545</v>
      </c>
      <c r="C8" s="264">
        <v>45139</v>
      </c>
      <c r="D8" s="74">
        <f t="shared" si="0"/>
        <v>8.7682254536695661E-2</v>
      </c>
      <c r="E8" s="263">
        <v>1579</v>
      </c>
      <c r="F8" s="264">
        <v>42126</v>
      </c>
      <c r="G8" s="74">
        <f t="shared" si="3"/>
        <v>7.481007128320423E-2</v>
      </c>
      <c r="H8"/>
      <c r="I8" s="549">
        <f t="shared" si="1"/>
        <v>34</v>
      </c>
      <c r="J8" s="550">
        <f t="shared" si="1"/>
        <v>-3013</v>
      </c>
      <c r="K8" s="485">
        <f t="shared" si="2"/>
        <v>-6.674937415538669E-2</v>
      </c>
      <c r="L8" s="386"/>
    </row>
    <row r="9" spans="1:12" s="393" customFormat="1" ht="18" customHeight="1">
      <c r="A9" s="566" t="s">
        <v>141</v>
      </c>
      <c r="B9" s="263">
        <v>168</v>
      </c>
      <c r="C9" s="264">
        <v>2873</v>
      </c>
      <c r="D9" s="74">
        <f t="shared" si="0"/>
        <v>5.580786399431238E-3</v>
      </c>
      <c r="E9" s="263">
        <v>214</v>
      </c>
      <c r="F9" s="264">
        <v>3480</v>
      </c>
      <c r="G9" s="74">
        <f t="shared" si="3"/>
        <v>6.1800087372537319E-3</v>
      </c>
      <c r="H9"/>
      <c r="I9" s="549">
        <f t="shared" si="1"/>
        <v>46</v>
      </c>
      <c r="J9" s="550">
        <f t="shared" si="1"/>
        <v>607</v>
      </c>
      <c r="K9" s="485">
        <f t="shared" si="2"/>
        <v>0.211277410372433</v>
      </c>
      <c r="L9" s="386"/>
    </row>
    <row r="10" spans="1:12" s="393" customFormat="1" ht="18" customHeight="1">
      <c r="A10" s="566" t="s">
        <v>142</v>
      </c>
      <c r="B10" s="263">
        <v>112</v>
      </c>
      <c r="C10" s="264">
        <v>1338</v>
      </c>
      <c r="D10" s="74">
        <f t="shared" si="0"/>
        <v>2.5990575017191073E-3</v>
      </c>
      <c r="E10" s="263">
        <v>147</v>
      </c>
      <c r="F10" s="264">
        <v>1468</v>
      </c>
      <c r="G10" s="74">
        <f t="shared" si="3"/>
        <v>2.6069692029564591E-3</v>
      </c>
      <c r="H10"/>
      <c r="I10" s="549">
        <f t="shared" si="1"/>
        <v>35</v>
      </c>
      <c r="J10" s="550">
        <f t="shared" si="1"/>
        <v>130</v>
      </c>
      <c r="K10" s="485">
        <f t="shared" si="2"/>
        <v>9.7159940209267562E-2</v>
      </c>
      <c r="L10" s="386"/>
    </row>
    <row r="11" spans="1:12" s="393" customFormat="1" ht="18" customHeight="1">
      <c r="A11" s="566" t="s">
        <v>143</v>
      </c>
      <c r="B11" s="263">
        <v>20</v>
      </c>
      <c r="C11" s="264">
        <v>6</v>
      </c>
      <c r="D11" s="74">
        <f t="shared" si="0"/>
        <v>1.1654966375422007E-5</v>
      </c>
      <c r="E11" s="263">
        <v>47</v>
      </c>
      <c r="F11" s="264">
        <v>30</v>
      </c>
      <c r="G11" s="74">
        <f t="shared" si="3"/>
        <v>5.3275937390118382E-5</v>
      </c>
      <c r="H11"/>
      <c r="I11" s="549">
        <f t="shared" si="1"/>
        <v>27</v>
      </c>
      <c r="J11" s="550">
        <f t="shared" si="1"/>
        <v>24</v>
      </c>
      <c r="K11" s="485">
        <f t="shared" si="2"/>
        <v>4</v>
      </c>
      <c r="L11" s="386"/>
    </row>
    <row r="12" spans="1:12" s="393" customFormat="1" ht="18" customHeight="1">
      <c r="A12" s="566" t="s">
        <v>144</v>
      </c>
      <c r="B12" s="263">
        <v>102</v>
      </c>
      <c r="C12" s="264">
        <v>1069</v>
      </c>
      <c r="D12" s="74">
        <f t="shared" si="0"/>
        <v>2.0765265092210208E-3</v>
      </c>
      <c r="E12" s="263">
        <v>112</v>
      </c>
      <c r="F12" s="264">
        <v>1239</v>
      </c>
      <c r="G12" s="74">
        <f t="shared" si="3"/>
        <v>2.2002962142118891E-3</v>
      </c>
      <c r="H12"/>
      <c r="I12" s="549">
        <f t="shared" si="1"/>
        <v>10</v>
      </c>
      <c r="J12" s="550">
        <f t="shared" si="1"/>
        <v>170</v>
      </c>
      <c r="K12" s="485">
        <f t="shared" si="2"/>
        <v>0.15902712815715622</v>
      </c>
      <c r="L12" s="386"/>
    </row>
    <row r="13" spans="1:12" s="393" customFormat="1" ht="18" customHeight="1">
      <c r="A13" s="566" t="s">
        <v>145</v>
      </c>
      <c r="B13" s="263">
        <v>5</v>
      </c>
      <c r="C13" s="264">
        <v>4</v>
      </c>
      <c r="D13" s="74">
        <f t="shared" si="0"/>
        <v>7.7699775836146713E-6</v>
      </c>
      <c r="E13" s="263">
        <v>4</v>
      </c>
      <c r="F13" s="264">
        <v>2</v>
      </c>
      <c r="G13" s="74">
        <f t="shared" si="3"/>
        <v>3.5517291593412253E-6</v>
      </c>
      <c r="H13"/>
      <c r="I13" s="549">
        <f t="shared" si="1"/>
        <v>-1</v>
      </c>
      <c r="J13" s="550">
        <f t="shared" si="1"/>
        <v>-2</v>
      </c>
      <c r="K13" s="485">
        <f t="shared" si="2"/>
        <v>-0.5</v>
      </c>
      <c r="L13" s="386"/>
    </row>
    <row r="14" spans="1:12" s="393" customFormat="1" ht="18" customHeight="1">
      <c r="A14" s="566" t="s">
        <v>146</v>
      </c>
      <c r="B14" s="263"/>
      <c r="C14" s="264"/>
      <c r="D14" s="74">
        <f t="shared" si="0"/>
        <v>0</v>
      </c>
      <c r="E14" s="263"/>
      <c r="F14" s="264"/>
      <c r="G14" s="74">
        <f t="shared" si="3"/>
        <v>0</v>
      </c>
      <c r="H14"/>
      <c r="I14" s="549">
        <f t="shared" si="1"/>
        <v>0</v>
      </c>
      <c r="J14" s="550">
        <f t="shared" si="1"/>
        <v>0</v>
      </c>
      <c r="K14" s="485" t="str">
        <f t="shared" ref="K14" si="5">IF(ISERROR(J14/C14),"-",J14/C14)</f>
        <v>-</v>
      </c>
      <c r="L14" s="386"/>
    </row>
    <row r="15" spans="1:12" s="393" customFormat="1" ht="18" customHeight="1">
      <c r="A15" s="566" t="s">
        <v>147</v>
      </c>
      <c r="B15" s="263">
        <v>322</v>
      </c>
      <c r="C15" s="264">
        <v>209</v>
      </c>
      <c r="D15" s="74">
        <f t="shared" si="0"/>
        <v>4.0598132874386658E-4</v>
      </c>
      <c r="E15" s="263">
        <v>285</v>
      </c>
      <c r="F15" s="264">
        <v>211</v>
      </c>
      <c r="G15" s="74">
        <f t="shared" si="3"/>
        <v>3.7470742631049927E-4</v>
      </c>
      <c r="H15"/>
      <c r="I15" s="549">
        <f t="shared" si="1"/>
        <v>-37</v>
      </c>
      <c r="J15" s="550">
        <f t="shared" si="1"/>
        <v>2</v>
      </c>
      <c r="K15" s="485">
        <f t="shared" si="2"/>
        <v>9.5693779904306216E-3</v>
      </c>
      <c r="L15" s="386"/>
    </row>
    <row r="16" spans="1:12" s="393" customFormat="1" ht="18" customHeight="1">
      <c r="A16" s="566" t="s">
        <v>148</v>
      </c>
      <c r="B16" s="263">
        <v>29</v>
      </c>
      <c r="C16" s="264">
        <v>168</v>
      </c>
      <c r="D16" s="74">
        <f t="shared" si="0"/>
        <v>3.2633905851181619E-4</v>
      </c>
      <c r="E16" s="263">
        <v>31</v>
      </c>
      <c r="F16" s="264">
        <v>97</v>
      </c>
      <c r="G16" s="74">
        <f t="shared" si="3"/>
        <v>1.7225886422804942E-4</v>
      </c>
      <c r="H16"/>
      <c r="I16" s="549">
        <f t="shared" si="1"/>
        <v>2</v>
      </c>
      <c r="J16" s="550">
        <f t="shared" si="1"/>
        <v>-71</v>
      </c>
      <c r="K16" s="485">
        <f t="shared" si="2"/>
        <v>-0.42261904761904762</v>
      </c>
      <c r="L16" s="386"/>
    </row>
    <row r="17" spans="1:12" s="393" customFormat="1" ht="18" customHeight="1">
      <c r="A17" s="566" t="s">
        <v>149</v>
      </c>
      <c r="B17" s="263">
        <v>3</v>
      </c>
      <c r="C17" s="264">
        <v>5</v>
      </c>
      <c r="D17" s="74">
        <f t="shared" si="0"/>
        <v>9.7124719795183391E-6</v>
      </c>
      <c r="E17" s="263">
        <v>5</v>
      </c>
      <c r="F17" s="264">
        <v>4</v>
      </c>
      <c r="G17" s="74">
        <f t="shared" si="3"/>
        <v>7.1034583186824507E-6</v>
      </c>
      <c r="H17"/>
      <c r="I17" s="549">
        <f t="shared" si="1"/>
        <v>2</v>
      </c>
      <c r="J17" s="550">
        <f t="shared" si="1"/>
        <v>-1</v>
      </c>
      <c r="K17" s="485">
        <f t="shared" si="2"/>
        <v>-0.2</v>
      </c>
      <c r="L17" s="386"/>
    </row>
    <row r="18" spans="1:12" s="393" customFormat="1" ht="18" customHeight="1">
      <c r="A18" s="566" t="s">
        <v>150</v>
      </c>
      <c r="B18" s="263">
        <v>7</v>
      </c>
      <c r="C18" s="264">
        <v>31</v>
      </c>
      <c r="D18" s="74">
        <f t="shared" si="0"/>
        <v>6.0217326273013703E-5</v>
      </c>
      <c r="E18" s="263">
        <v>3</v>
      </c>
      <c r="F18" s="264">
        <v>15</v>
      </c>
      <c r="G18" s="74">
        <f t="shared" si="3"/>
        <v>2.6637968695059191E-5</v>
      </c>
      <c r="H18"/>
      <c r="I18" s="549">
        <f t="shared" si="1"/>
        <v>-4</v>
      </c>
      <c r="J18" s="550">
        <f t="shared" si="1"/>
        <v>-16</v>
      </c>
      <c r="K18" s="485">
        <f t="shared" si="2"/>
        <v>-0.5161290322580645</v>
      </c>
      <c r="L18" s="386"/>
    </row>
    <row r="19" spans="1:12" s="393" customFormat="1" ht="18" customHeight="1">
      <c r="A19" s="566" t="s">
        <v>151</v>
      </c>
      <c r="B19" s="263">
        <v>2</v>
      </c>
      <c r="C19" s="264">
        <v>3</v>
      </c>
      <c r="D19" s="74">
        <f t="shared" si="0"/>
        <v>5.8274831877110035E-6</v>
      </c>
      <c r="E19" s="263">
        <v>10</v>
      </c>
      <c r="F19" s="264">
        <v>72</v>
      </c>
      <c r="G19" s="74">
        <f t="shared" si="3"/>
        <v>1.2786224973628411E-4</v>
      </c>
      <c r="H19"/>
      <c r="I19" s="549">
        <f t="shared" si="1"/>
        <v>8</v>
      </c>
      <c r="J19" s="550">
        <f t="shared" si="1"/>
        <v>69</v>
      </c>
      <c r="K19" s="485">
        <f t="shared" si="2"/>
        <v>23</v>
      </c>
      <c r="L19" s="386"/>
    </row>
    <row r="20" spans="1:12" s="393" customFormat="1" ht="18" customHeight="1">
      <c r="A20" s="566" t="s">
        <v>519</v>
      </c>
      <c r="B20" s="263">
        <v>2</v>
      </c>
      <c r="C20" s="264">
        <v>1</v>
      </c>
      <c r="D20" s="74">
        <f t="shared" si="0"/>
        <v>1.9424943959036678E-6</v>
      </c>
      <c r="E20" s="263">
        <v>2</v>
      </c>
      <c r="F20" s="264">
        <v>2</v>
      </c>
      <c r="G20" s="74">
        <f t="shared" si="3"/>
        <v>3.5517291593412253E-6</v>
      </c>
      <c r="H20"/>
      <c r="I20" s="549">
        <f t="shared" si="1"/>
        <v>0</v>
      </c>
      <c r="J20" s="550">
        <f t="shared" si="1"/>
        <v>1</v>
      </c>
      <c r="K20" s="485">
        <f t="shared" si="2"/>
        <v>1</v>
      </c>
      <c r="L20" s="386"/>
    </row>
    <row r="21" spans="1:12" s="393" customFormat="1" ht="18" customHeight="1">
      <c r="A21" s="566" t="s">
        <v>152</v>
      </c>
      <c r="B21" s="263">
        <v>31</v>
      </c>
      <c r="C21" s="264">
        <v>8705</v>
      </c>
      <c r="D21" s="74">
        <f t="shared" si="0"/>
        <v>1.6909413716341429E-2</v>
      </c>
      <c r="E21" s="263">
        <v>37</v>
      </c>
      <c r="F21" s="264">
        <v>7890</v>
      </c>
      <c r="G21" s="74">
        <f t="shared" si="3"/>
        <v>1.4011571533601134E-2</v>
      </c>
      <c r="H21"/>
      <c r="I21" s="549">
        <f t="shared" si="1"/>
        <v>6</v>
      </c>
      <c r="J21" s="550">
        <f t="shared" si="1"/>
        <v>-815</v>
      </c>
      <c r="K21" s="485">
        <f t="shared" si="2"/>
        <v>-9.3624353819643888E-2</v>
      </c>
      <c r="L21" s="386"/>
    </row>
    <row r="22" spans="1:12" s="393" customFormat="1" ht="18" customHeight="1">
      <c r="A22" s="566" t="s">
        <v>153</v>
      </c>
      <c r="B22" s="263">
        <v>49</v>
      </c>
      <c r="C22" s="264">
        <v>187</v>
      </c>
      <c r="D22" s="74">
        <f t="shared" si="0"/>
        <v>3.6324645203398588E-4</v>
      </c>
      <c r="E22" s="263">
        <v>79</v>
      </c>
      <c r="F22" s="264">
        <v>484</v>
      </c>
      <c r="G22" s="74">
        <f t="shared" si="3"/>
        <v>8.5951845656057654E-4</v>
      </c>
      <c r="H22"/>
      <c r="I22" s="549">
        <f t="shared" si="1"/>
        <v>30</v>
      </c>
      <c r="J22" s="550">
        <f t="shared" si="1"/>
        <v>297</v>
      </c>
      <c r="K22" s="485">
        <f t="shared" si="2"/>
        <v>1.588235294117647</v>
      </c>
      <c r="L22" s="386"/>
    </row>
    <row r="23" spans="1:12" s="393" customFormat="1" ht="18" customHeight="1">
      <c r="A23" s="566" t="s">
        <v>154</v>
      </c>
      <c r="B23" s="263">
        <v>8</v>
      </c>
      <c r="C23" s="264">
        <v>14</v>
      </c>
      <c r="D23" s="74">
        <f t="shared" si="0"/>
        <v>2.719492154265135E-5</v>
      </c>
      <c r="E23" s="263">
        <v>11</v>
      </c>
      <c r="F23" s="264">
        <v>548</v>
      </c>
      <c r="G23" s="74">
        <f t="shared" si="3"/>
        <v>9.731737896594957E-4</v>
      </c>
      <c r="H23"/>
      <c r="I23" s="549">
        <f t="shared" si="1"/>
        <v>3</v>
      </c>
      <c r="J23" s="550">
        <f t="shared" si="1"/>
        <v>534</v>
      </c>
      <c r="K23" s="485">
        <f t="shared" si="2"/>
        <v>38.142857142857146</v>
      </c>
      <c r="L23" s="386"/>
    </row>
    <row r="24" spans="1:12" s="393" customFormat="1" ht="18" customHeight="1">
      <c r="A24" s="566" t="s">
        <v>155</v>
      </c>
      <c r="B24" s="263">
        <v>2850</v>
      </c>
      <c r="C24" s="264">
        <v>8401</v>
      </c>
      <c r="D24" s="74">
        <f t="shared" si="0"/>
        <v>1.6318895419986712E-2</v>
      </c>
      <c r="E24" s="263">
        <v>2669</v>
      </c>
      <c r="F24" s="264">
        <v>8899</v>
      </c>
      <c r="G24" s="74">
        <f t="shared" si="3"/>
        <v>1.5803418894488781E-2</v>
      </c>
      <c r="H24"/>
      <c r="I24" s="549">
        <f t="shared" si="1"/>
        <v>-181</v>
      </c>
      <c r="J24" s="550">
        <f t="shared" si="1"/>
        <v>498</v>
      </c>
      <c r="K24" s="485">
        <f t="shared" si="2"/>
        <v>5.9278657302702056E-2</v>
      </c>
      <c r="L24" s="386"/>
    </row>
    <row r="25" spans="1:12" s="393" customFormat="1" ht="18" customHeight="1">
      <c r="A25" s="566" t="s">
        <v>156</v>
      </c>
      <c r="B25" s="263">
        <v>684</v>
      </c>
      <c r="C25" s="264">
        <v>1641</v>
      </c>
      <c r="D25" s="74">
        <f t="shared" si="0"/>
        <v>3.1876333036779188E-3</v>
      </c>
      <c r="E25" s="263">
        <v>783</v>
      </c>
      <c r="F25" s="264">
        <v>1676</v>
      </c>
      <c r="G25" s="74">
        <f t="shared" si="3"/>
        <v>2.9763490355279466E-3</v>
      </c>
      <c r="H25"/>
      <c r="I25" s="549">
        <f t="shared" si="1"/>
        <v>99</v>
      </c>
      <c r="J25" s="550">
        <f t="shared" si="1"/>
        <v>35</v>
      </c>
      <c r="K25" s="485">
        <f t="shared" si="2"/>
        <v>2.1328458257160267E-2</v>
      </c>
      <c r="L25" s="386"/>
    </row>
    <row r="26" spans="1:12" s="393" customFormat="1" ht="18" customHeight="1" thickBot="1">
      <c r="A26" s="566" t="s">
        <v>157</v>
      </c>
      <c r="B26" s="265">
        <v>11826</v>
      </c>
      <c r="C26" s="266">
        <v>65110</v>
      </c>
      <c r="D26" s="75">
        <f t="shared" si="0"/>
        <v>0.12647581011728781</v>
      </c>
      <c r="E26" s="265">
        <v>11001</v>
      </c>
      <c r="F26" s="266">
        <v>73995</v>
      </c>
      <c r="G26" s="75">
        <f t="shared" si="3"/>
        <v>0.13140509957272697</v>
      </c>
      <c r="H26"/>
      <c r="I26" s="549">
        <f t="shared" si="1"/>
        <v>-825</v>
      </c>
      <c r="J26" s="550">
        <f t="shared" si="1"/>
        <v>8885</v>
      </c>
      <c r="K26" s="487">
        <f t="shared" si="2"/>
        <v>0.13646137306097372</v>
      </c>
      <c r="L26" s="386"/>
    </row>
    <row r="27" spans="1:12" s="561" customFormat="1" ht="18" customHeight="1" thickBot="1">
      <c r="A27" s="567" t="s">
        <v>136</v>
      </c>
      <c r="B27" s="555">
        <v>24035</v>
      </c>
      <c r="C27" s="555">
        <v>514802</v>
      </c>
      <c r="D27" s="557">
        <f t="shared" si="0"/>
        <v>1</v>
      </c>
      <c r="E27" s="568">
        <v>23367</v>
      </c>
      <c r="F27" s="555">
        <v>563106</v>
      </c>
      <c r="G27" s="557">
        <f t="shared" si="3"/>
        <v>1</v>
      </c>
      <c r="H27"/>
      <c r="I27" s="558">
        <f t="shared" si="1"/>
        <v>-668</v>
      </c>
      <c r="J27" s="559">
        <f t="shared" si="1"/>
        <v>48304</v>
      </c>
      <c r="K27" s="560">
        <f t="shared" si="2"/>
        <v>9.3830249299730772E-2</v>
      </c>
      <c r="L27" s="386"/>
    </row>
    <row r="29" spans="1:12">
      <c r="F29" s="535"/>
    </row>
  </sheetData>
  <mergeCells count="3">
    <mergeCell ref="B3:D3"/>
    <mergeCell ref="E3:G3"/>
    <mergeCell ref="I3:K3"/>
  </mergeCells>
  <printOptions horizontalCentered="1"/>
  <pageMargins left="0" right="0" top="0.35433070866141736" bottom="0.31496062992125984" header="0" footer="0.19685039370078741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0"/>
  <sheetViews>
    <sheetView zoomScaleNormal="100" workbookViewId="0">
      <selection activeCell="G24" sqref="G24"/>
    </sheetView>
  </sheetViews>
  <sheetFormatPr baseColWidth="10" defaultColWidth="8.85546875" defaultRowHeight="12.75"/>
  <cols>
    <col min="1" max="1" width="69" style="336" customWidth="1"/>
    <col min="2" max="2" width="18.42578125" style="336" customWidth="1"/>
    <col min="3" max="3" width="22.140625" style="336" customWidth="1"/>
    <col min="4" max="16384" width="8.85546875" style="336"/>
  </cols>
  <sheetData>
    <row r="1" spans="1:11" s="78" customFormat="1" ht="45" customHeight="1">
      <c r="A1" s="81" t="s">
        <v>176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s="79" customFormat="1"/>
    <row r="3" spans="1:11" s="340" customFormat="1"/>
    <row r="4" spans="1:11" s="340" customFormat="1"/>
    <row r="5" spans="1:11" s="340" customFormat="1"/>
    <row r="6" spans="1:11" s="340" customFormat="1"/>
    <row r="7" spans="1:11" s="340" customFormat="1"/>
    <row r="8" spans="1:11" s="340" customFormat="1"/>
    <row r="9" spans="1:11" s="340" customFormat="1"/>
    <row r="10" spans="1:11" s="340" customFormat="1"/>
    <row r="11" spans="1:11" s="340" customFormat="1"/>
    <row r="12" spans="1:11" s="340" customFormat="1"/>
    <row r="13" spans="1:11" s="340" customFormat="1"/>
    <row r="14" spans="1:11" s="340" customFormat="1"/>
    <row r="15" spans="1:11" s="340" customFormat="1"/>
    <row r="16" spans="1:11" s="340" customFormat="1"/>
    <row r="17" spans="1:2" s="340" customFormat="1"/>
    <row r="18" spans="1:2" s="340" customFormat="1"/>
    <row r="19" spans="1:2" s="340" customFormat="1"/>
    <row r="20" spans="1:2" s="340" customFormat="1"/>
    <row r="21" spans="1:2" s="340" customFormat="1"/>
    <row r="22" spans="1:2" s="340" customFormat="1"/>
    <row r="23" spans="1:2" s="340" customFormat="1"/>
    <row r="24" spans="1:2" s="340" customFormat="1"/>
    <row r="25" spans="1:2" s="340" customFormat="1"/>
    <row r="26" spans="1:2" s="340" customFormat="1"/>
    <row r="27" spans="1:2" s="340" customFormat="1"/>
    <row r="28" spans="1:2" s="340" customFormat="1"/>
    <row r="29" spans="1:2" s="340" customFormat="1"/>
    <row r="30" spans="1:2" s="340" customFormat="1" ht="13.5" thickBot="1">
      <c r="A30" s="890"/>
    </row>
    <row r="31" spans="1:2" s="340" customFormat="1" ht="24.75" thickBot="1">
      <c r="A31" s="354"/>
      <c r="B31" s="811" t="s">
        <v>526</v>
      </c>
    </row>
    <row r="32" spans="1:2" s="340" customFormat="1" ht="18" customHeight="1">
      <c r="A32" s="812" t="s">
        <v>491</v>
      </c>
      <c r="B32" s="948">
        <v>0.29680000000000001</v>
      </c>
    </row>
    <row r="33" spans="1:2" s="340" customFormat="1" ht="18" customHeight="1">
      <c r="A33" s="813" t="s">
        <v>492</v>
      </c>
      <c r="B33" s="949">
        <v>0.26190000000000002</v>
      </c>
    </row>
    <row r="34" spans="1:2" s="340" customFormat="1" ht="18" customHeight="1">
      <c r="A34" s="813" t="s">
        <v>567</v>
      </c>
      <c r="B34" s="949">
        <v>0.1186</v>
      </c>
    </row>
    <row r="35" spans="1:2" s="340" customFormat="1" ht="18" customHeight="1">
      <c r="A35" s="813" t="s">
        <v>493</v>
      </c>
      <c r="B35" s="949">
        <v>5.6300000000000003E-2</v>
      </c>
    </row>
    <row r="36" spans="1:2" s="340" customFormat="1" ht="18" customHeight="1">
      <c r="A36" s="813" t="s">
        <v>494</v>
      </c>
      <c r="B36" s="949">
        <v>5.5199999999999999E-2</v>
      </c>
    </row>
    <row r="37" spans="1:2" s="340" customFormat="1" ht="18" customHeight="1" thickBot="1">
      <c r="A37" s="814" t="s">
        <v>495</v>
      </c>
      <c r="B37" s="950">
        <v>0.2112</v>
      </c>
    </row>
    <row r="40" spans="1:2">
      <c r="B40" s="347"/>
    </row>
  </sheetData>
  <printOptions horizontalCentered="1"/>
  <pageMargins left="0" right="0" top="0.35433070866141736" bottom="0.31496062992125984" header="0" footer="0.19685039370078741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9"/>
  <sheetViews>
    <sheetView zoomScaleNormal="100" workbookViewId="0">
      <selection activeCell="I37" sqref="I37"/>
    </sheetView>
  </sheetViews>
  <sheetFormatPr baseColWidth="10" defaultColWidth="8.85546875" defaultRowHeight="12.75"/>
  <cols>
    <col min="1" max="1" width="11.140625" style="45" customWidth="1"/>
    <col min="2" max="2" width="12" style="45" customWidth="1"/>
    <col min="3" max="3" width="13.7109375" style="45" customWidth="1"/>
    <col min="4" max="7" width="15.7109375" style="45" customWidth="1"/>
    <col min="8" max="16384" width="8.85546875" style="45"/>
  </cols>
  <sheetData>
    <row r="1" spans="1:12" s="78" customFormat="1" ht="45" customHeight="1">
      <c r="A1" s="81" t="s">
        <v>179</v>
      </c>
      <c r="B1" s="81"/>
      <c r="C1" s="81"/>
      <c r="D1" s="81"/>
      <c r="E1" s="81"/>
      <c r="F1" s="81"/>
      <c r="G1" s="81"/>
      <c r="H1" s="81"/>
      <c r="I1" s="80"/>
      <c r="J1" s="80"/>
      <c r="K1" s="80"/>
      <c r="L1" s="80"/>
    </row>
    <row r="2" spans="1:12" ht="15" customHeight="1">
      <c r="C2" s="84"/>
    </row>
    <row r="19" spans="1:7" ht="30" customHeight="1"/>
    <row r="20" spans="1:7" ht="18" customHeight="1"/>
    <row r="21" spans="1:7" ht="18" customHeight="1"/>
    <row r="22" spans="1:7" ht="18" customHeight="1"/>
    <row r="23" spans="1:7" ht="18" customHeight="1"/>
    <row r="24" spans="1:7" ht="18" customHeight="1"/>
    <row r="25" spans="1:7" ht="18" customHeight="1" thickBot="1">
      <c r="A25" s="890"/>
    </row>
    <row r="26" spans="1:7" ht="24.95" customHeight="1">
      <c r="A26" s="817" t="s">
        <v>177</v>
      </c>
      <c r="B26" s="818" t="s">
        <v>178</v>
      </c>
      <c r="D26"/>
      <c r="E26"/>
      <c r="F26"/>
      <c r="G26"/>
    </row>
    <row r="27" spans="1:7" ht="18" customHeight="1">
      <c r="A27" s="815">
        <v>2009</v>
      </c>
      <c r="B27" s="819">
        <v>86679</v>
      </c>
      <c r="D27"/>
      <c r="E27"/>
      <c r="F27"/>
      <c r="G27"/>
    </row>
    <row r="28" spans="1:7" ht="18" customHeight="1">
      <c r="A28" s="815">
        <v>2010</v>
      </c>
      <c r="B28" s="819">
        <v>76275</v>
      </c>
      <c r="D28"/>
      <c r="E28"/>
      <c r="F28"/>
      <c r="G28"/>
    </row>
    <row r="29" spans="1:7" ht="18" customHeight="1">
      <c r="A29" s="815">
        <v>2011</v>
      </c>
      <c r="B29" s="819">
        <v>75838</v>
      </c>
      <c r="D29"/>
      <c r="E29"/>
      <c r="F29"/>
      <c r="G29"/>
    </row>
    <row r="30" spans="1:7" ht="18" customHeight="1">
      <c r="A30" s="815">
        <v>2012</v>
      </c>
      <c r="B30" s="819">
        <v>70229</v>
      </c>
      <c r="D30"/>
      <c r="E30"/>
      <c r="F30"/>
      <c r="G30"/>
    </row>
    <row r="31" spans="1:7" ht="18" customHeight="1">
      <c r="A31" s="815">
        <v>2013</v>
      </c>
      <c r="B31" s="819">
        <v>76655</v>
      </c>
      <c r="D31"/>
      <c r="E31"/>
      <c r="F31"/>
      <c r="G31"/>
    </row>
    <row r="32" spans="1:7" ht="18" customHeight="1">
      <c r="A32" s="815">
        <v>2014</v>
      </c>
      <c r="B32" s="819">
        <v>75449</v>
      </c>
      <c r="D32"/>
      <c r="E32"/>
      <c r="F32"/>
      <c r="G32"/>
    </row>
    <row r="33" spans="1:7" ht="18" customHeight="1">
      <c r="A33" s="815">
        <v>2015</v>
      </c>
      <c r="B33" s="819">
        <v>71759</v>
      </c>
      <c r="D33"/>
      <c r="E33"/>
      <c r="F33"/>
      <c r="G33"/>
    </row>
    <row r="34" spans="1:7" ht="18" customHeight="1">
      <c r="A34" s="815">
        <v>2016</v>
      </c>
      <c r="B34" s="819">
        <v>70153</v>
      </c>
      <c r="D34"/>
      <c r="E34"/>
      <c r="F34"/>
      <c r="G34"/>
    </row>
    <row r="35" spans="1:7" ht="18" customHeight="1">
      <c r="A35" s="815">
        <v>2017</v>
      </c>
      <c r="B35" s="819">
        <v>67654</v>
      </c>
      <c r="D35"/>
      <c r="E35"/>
      <c r="F35"/>
      <c r="G35"/>
    </row>
    <row r="36" spans="1:7" ht="18" customHeight="1">
      <c r="A36" s="978">
        <v>2018</v>
      </c>
      <c r="B36" s="979">
        <v>64880</v>
      </c>
    </row>
    <row r="37" spans="1:7" ht="18" customHeight="1" thickBot="1">
      <c r="A37" s="816">
        <v>2019</v>
      </c>
      <c r="B37" s="820">
        <v>64260</v>
      </c>
    </row>
    <row r="39" spans="1:7" ht="15">
      <c r="B39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7"/>
  <sheetViews>
    <sheetView topLeftCell="A25" zoomScaleNormal="100" workbookViewId="0">
      <selection activeCell="K45" sqref="K45"/>
    </sheetView>
  </sheetViews>
  <sheetFormatPr baseColWidth="10" defaultColWidth="11.5703125" defaultRowHeight="15" customHeight="1"/>
  <cols>
    <col min="1" max="2" width="11.5703125" style="42"/>
    <col min="3" max="5" width="15.7109375" style="42" customWidth="1"/>
    <col min="6" max="16384" width="11.5703125" style="42"/>
  </cols>
  <sheetData>
    <row r="1" spans="1:12" s="78" customFormat="1" ht="45" customHeight="1">
      <c r="A1" s="81" t="s">
        <v>180</v>
      </c>
      <c r="B1" s="81"/>
      <c r="C1" s="81"/>
      <c r="D1" s="81"/>
      <c r="E1" s="81"/>
      <c r="F1" s="81"/>
      <c r="G1" s="81"/>
      <c r="H1" s="81"/>
      <c r="I1" s="80"/>
      <c r="J1" s="80"/>
      <c r="K1" s="80"/>
      <c r="L1" s="80"/>
    </row>
    <row r="2" spans="1:12" s="45" customFormat="1" ht="12.75">
      <c r="B2" s="84"/>
    </row>
    <row r="18" spans="1:5" ht="30" customHeight="1"/>
    <row r="19" spans="1:5" ht="19.899999999999999" customHeight="1"/>
    <row r="20" spans="1:5" ht="19.899999999999999" customHeight="1"/>
    <row r="21" spans="1:5" ht="19.899999999999999" customHeight="1"/>
    <row r="22" spans="1:5" ht="19.899999999999999" customHeight="1"/>
    <row r="23" spans="1:5" ht="19.899999999999999" customHeight="1"/>
    <row r="24" spans="1:5" ht="15" customHeight="1" thickBot="1">
      <c r="A24" s="890"/>
    </row>
    <row r="25" spans="1:5" ht="28.5" customHeight="1">
      <c r="A25" s="817" t="s">
        <v>177</v>
      </c>
      <c r="B25" s="818" t="s">
        <v>178</v>
      </c>
      <c r="D25"/>
      <c r="E25"/>
    </row>
    <row r="26" spans="1:5" ht="19.899999999999999" customHeight="1">
      <c r="A26" s="815">
        <v>2009</v>
      </c>
      <c r="B26" s="819">
        <v>14908</v>
      </c>
      <c r="D26"/>
      <c r="E26"/>
    </row>
    <row r="27" spans="1:5" ht="19.899999999999999" customHeight="1">
      <c r="A27" s="815">
        <v>2010</v>
      </c>
      <c r="B27" s="819">
        <v>15668</v>
      </c>
      <c r="D27"/>
      <c r="E27"/>
    </row>
    <row r="28" spans="1:5" ht="19.899999999999999" customHeight="1">
      <c r="A28" s="815">
        <v>2011</v>
      </c>
      <c r="B28" s="819">
        <v>13556</v>
      </c>
      <c r="D28"/>
      <c r="E28"/>
    </row>
    <row r="29" spans="1:5" ht="19.899999999999999" customHeight="1">
      <c r="A29" s="815">
        <v>2012</v>
      </c>
      <c r="B29" s="819">
        <v>14643</v>
      </c>
      <c r="D29"/>
      <c r="E29"/>
    </row>
    <row r="30" spans="1:5" ht="19.899999999999999" customHeight="1">
      <c r="A30" s="815">
        <v>2013</v>
      </c>
      <c r="B30" s="819">
        <v>15229</v>
      </c>
      <c r="D30"/>
      <c r="E30"/>
    </row>
    <row r="31" spans="1:5" ht="19.899999999999999" customHeight="1">
      <c r="A31" s="815">
        <v>2014</v>
      </c>
      <c r="B31" s="819">
        <v>16659</v>
      </c>
      <c r="D31"/>
      <c r="E31"/>
    </row>
    <row r="32" spans="1:5" ht="19.899999999999999" customHeight="1">
      <c r="A32" s="815">
        <v>2015</v>
      </c>
      <c r="B32" s="819">
        <v>16114</v>
      </c>
      <c r="D32"/>
      <c r="E32"/>
    </row>
    <row r="33" spans="1:5" ht="19.899999999999999" customHeight="1">
      <c r="A33" s="815">
        <v>2016</v>
      </c>
      <c r="B33" s="819">
        <v>15926</v>
      </c>
      <c r="D33"/>
      <c r="E33"/>
    </row>
    <row r="34" spans="1:5" ht="19.899999999999999" customHeight="1">
      <c r="A34" s="815">
        <v>2017</v>
      </c>
      <c r="B34" s="819">
        <v>17460</v>
      </c>
      <c r="D34"/>
      <c r="E34"/>
    </row>
    <row r="35" spans="1:5" ht="19.899999999999999" customHeight="1">
      <c r="A35" s="815">
        <v>2018</v>
      </c>
      <c r="B35" s="819">
        <v>16732</v>
      </c>
      <c r="D35"/>
      <c r="E35"/>
    </row>
    <row r="36" spans="1:5" ht="19.899999999999999" customHeight="1" thickBot="1">
      <c r="A36" s="816">
        <v>2019</v>
      </c>
      <c r="B36" s="820">
        <v>16880</v>
      </c>
      <c r="D36"/>
      <c r="E36"/>
    </row>
    <row r="37" spans="1:5" ht="15" customHeight="1">
      <c r="B37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rowBreaks count="1" manualBreakCount="1">
    <brk id="23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0"/>
  <sheetViews>
    <sheetView zoomScaleNormal="100" workbookViewId="0">
      <selection activeCell="K17" sqref="K17"/>
    </sheetView>
  </sheetViews>
  <sheetFormatPr baseColWidth="10" defaultColWidth="11.5703125" defaultRowHeight="12.75"/>
  <cols>
    <col min="1" max="1" width="27.85546875" style="42" customWidth="1"/>
    <col min="2" max="2" width="14" style="42" customWidth="1"/>
    <col min="3" max="3" width="14.5703125" style="42" customWidth="1"/>
    <col min="4" max="4" width="2.28515625" style="42" customWidth="1"/>
    <col min="5" max="5" width="16.5703125" style="42" customWidth="1"/>
    <col min="6" max="6" width="14" style="42" customWidth="1"/>
    <col min="7" max="7" width="2.28515625" style="42" customWidth="1"/>
    <col min="8" max="8" width="13.5703125" style="42" customWidth="1"/>
    <col min="9" max="9" width="13.7109375" style="42" customWidth="1"/>
    <col min="10" max="16384" width="11.5703125" style="42"/>
  </cols>
  <sheetData>
    <row r="1" spans="1:14" s="78" customFormat="1" ht="45" customHeight="1">
      <c r="A1" s="81" t="s">
        <v>388</v>
      </c>
      <c r="B1" s="81"/>
      <c r="C1" s="81"/>
      <c r="D1" s="81"/>
      <c r="E1" s="81"/>
      <c r="F1" s="81"/>
      <c r="G1" s="81"/>
      <c r="H1" s="81"/>
      <c r="I1" s="81"/>
      <c r="J1" s="81"/>
      <c r="K1" s="80"/>
      <c r="L1" s="80"/>
      <c r="M1" s="80"/>
      <c r="N1" s="80"/>
    </row>
    <row r="2" spans="1:14" ht="15" customHeight="1" thickBot="1"/>
    <row r="3" spans="1:14" s="52" customFormat="1" ht="43.9" customHeight="1" thickBot="1">
      <c r="A3" s="577" t="s">
        <v>390</v>
      </c>
      <c r="B3" s="578" t="s">
        <v>181</v>
      </c>
      <c r="C3" s="579" t="s">
        <v>389</v>
      </c>
      <c r="D3"/>
      <c r="E3" s="578" t="s">
        <v>435</v>
      </c>
      <c r="F3" s="579" t="s">
        <v>511</v>
      </c>
      <c r="G3"/>
      <c r="H3" s="578" t="s">
        <v>436</v>
      </c>
      <c r="I3" s="579" t="s">
        <v>511</v>
      </c>
    </row>
    <row r="4" spans="1:14" ht="19.899999999999999" customHeight="1">
      <c r="A4" s="208" t="s">
        <v>182</v>
      </c>
      <c r="B4" s="204">
        <v>6564</v>
      </c>
      <c r="C4" s="87">
        <f>B4/$B$16</f>
        <v>0.36857768543994607</v>
      </c>
      <c r="D4"/>
      <c r="E4" s="204">
        <v>148</v>
      </c>
      <c r="F4" s="87">
        <f>E4/$E$16</f>
        <v>0.24666666666666667</v>
      </c>
      <c r="G4"/>
      <c r="H4" s="204">
        <f>B4+E4</f>
        <v>6712</v>
      </c>
      <c r="I4" s="87">
        <f>H4/$H$16</f>
        <v>0.36460426965071435</v>
      </c>
    </row>
    <row r="5" spans="1:14" ht="19.899999999999999" customHeight="1">
      <c r="A5" s="209" t="s">
        <v>124</v>
      </c>
      <c r="B5" s="205">
        <v>4049</v>
      </c>
      <c r="C5" s="88">
        <f t="shared" ref="C5:C15" si="0">B5/$B$16</f>
        <v>0.22735695434892469</v>
      </c>
      <c r="D5"/>
      <c r="E5" s="205">
        <v>153</v>
      </c>
      <c r="F5" s="88">
        <f t="shared" ref="F5:F16" si="1">E5/$E$16</f>
        <v>0.255</v>
      </c>
      <c r="G5"/>
      <c r="H5" s="205">
        <f t="shared" ref="H5:H15" si="2">B5+E5</f>
        <v>4202</v>
      </c>
      <c r="I5" s="88">
        <f t="shared" ref="I5:I16" si="3">H5/$H$16</f>
        <v>0.22825791732304851</v>
      </c>
    </row>
    <row r="6" spans="1:14" ht="19.899999999999999" customHeight="1">
      <c r="A6" s="209" t="s">
        <v>183</v>
      </c>
      <c r="B6" s="205">
        <v>309</v>
      </c>
      <c r="C6" s="88">
        <f t="shared" si="0"/>
        <v>1.7350777696670223E-2</v>
      </c>
      <c r="D6"/>
      <c r="E6" s="205">
        <v>72</v>
      </c>
      <c r="F6" s="88">
        <f t="shared" si="1"/>
        <v>0.12</v>
      </c>
      <c r="G6"/>
      <c r="H6" s="205">
        <f t="shared" si="2"/>
        <v>381</v>
      </c>
      <c r="I6" s="88">
        <f t="shared" si="3"/>
        <v>2.0696398500733338E-2</v>
      </c>
    </row>
    <row r="7" spans="1:14" ht="19.899999999999999" customHeight="1">
      <c r="A7" s="209" t="s">
        <v>184</v>
      </c>
      <c r="B7" s="205">
        <v>228</v>
      </c>
      <c r="C7" s="88">
        <f t="shared" si="0"/>
        <v>1.2802515582009096E-2</v>
      </c>
      <c r="D7"/>
      <c r="E7" s="205">
        <v>9</v>
      </c>
      <c r="F7" s="88">
        <f t="shared" si="1"/>
        <v>1.4999999999999999E-2</v>
      </c>
      <c r="G7"/>
      <c r="H7" s="205">
        <f t="shared" si="2"/>
        <v>237</v>
      </c>
      <c r="I7" s="88">
        <f t="shared" si="3"/>
        <v>1.287413765006247E-2</v>
      </c>
    </row>
    <row r="8" spans="1:14" ht="19.899999999999999" customHeight="1">
      <c r="A8" s="209" t="s">
        <v>126</v>
      </c>
      <c r="B8" s="205">
        <v>1305</v>
      </c>
      <c r="C8" s="88">
        <f t="shared" si="0"/>
        <v>7.3277556291762594E-2</v>
      </c>
      <c r="D8"/>
      <c r="E8" s="205">
        <v>72</v>
      </c>
      <c r="F8" s="88">
        <f t="shared" si="1"/>
        <v>0.12</v>
      </c>
      <c r="G8"/>
      <c r="H8" s="205">
        <f t="shared" si="2"/>
        <v>1377</v>
      </c>
      <c r="I8" s="88">
        <f t="shared" si="3"/>
        <v>7.4800369384540169E-2</v>
      </c>
    </row>
    <row r="9" spans="1:14" ht="19.899999999999999" customHeight="1">
      <c r="A9" s="209" t="s">
        <v>185</v>
      </c>
      <c r="B9" s="205">
        <v>1497</v>
      </c>
      <c r="C9" s="88">
        <f t="shared" si="0"/>
        <v>8.4058622045033407E-2</v>
      </c>
      <c r="D9"/>
      <c r="E9" s="205">
        <v>38</v>
      </c>
      <c r="F9" s="88">
        <f t="shared" si="1"/>
        <v>6.3333333333333339E-2</v>
      </c>
      <c r="G9"/>
      <c r="H9" s="205">
        <f t="shared" si="2"/>
        <v>1535</v>
      </c>
      <c r="I9" s="88">
        <f t="shared" si="3"/>
        <v>8.3383127817915154E-2</v>
      </c>
    </row>
    <row r="10" spans="1:14" ht="19.899999999999999" customHeight="1">
      <c r="A10" s="209" t="s">
        <v>186</v>
      </c>
      <c r="B10" s="205">
        <v>291</v>
      </c>
      <c r="C10" s="88">
        <f t="shared" si="0"/>
        <v>1.6340052782301082E-2</v>
      </c>
      <c r="D10"/>
      <c r="E10" s="205">
        <v>16</v>
      </c>
      <c r="F10" s="88">
        <f t="shared" si="1"/>
        <v>2.6666666666666668E-2</v>
      </c>
      <c r="G10"/>
      <c r="H10" s="205">
        <f t="shared" si="2"/>
        <v>307</v>
      </c>
      <c r="I10" s="88">
        <f t="shared" si="3"/>
        <v>1.6676625563583031E-2</v>
      </c>
    </row>
    <row r="11" spans="1:14" ht="19.899999999999999" customHeight="1">
      <c r="A11" s="209" t="s">
        <v>187</v>
      </c>
      <c r="B11" s="205">
        <v>574</v>
      </c>
      <c r="C11" s="88">
        <f t="shared" si="0"/>
        <v>3.2230894491549214E-2</v>
      </c>
      <c r="D11"/>
      <c r="E11" s="205">
        <v>52</v>
      </c>
      <c r="F11" s="88">
        <f t="shared" si="1"/>
        <v>8.666666666666667E-2</v>
      </c>
      <c r="G11"/>
      <c r="H11" s="205">
        <f t="shared" si="2"/>
        <v>626</v>
      </c>
      <c r="I11" s="88">
        <f t="shared" si="3"/>
        <v>3.4005106198055302E-2</v>
      </c>
    </row>
    <row r="12" spans="1:14" ht="19.899999999999999" customHeight="1">
      <c r="A12" s="209" t="s">
        <v>188</v>
      </c>
      <c r="B12" s="205">
        <v>312</v>
      </c>
      <c r="C12" s="88">
        <f t="shared" si="0"/>
        <v>1.7519231849065078E-2</v>
      </c>
      <c r="D12"/>
      <c r="E12" s="207">
        <v>35</v>
      </c>
      <c r="F12" s="88">
        <f t="shared" si="1"/>
        <v>5.8333333333333334E-2</v>
      </c>
      <c r="G12"/>
      <c r="H12" s="205">
        <f t="shared" si="2"/>
        <v>347</v>
      </c>
      <c r="I12" s="88">
        <f t="shared" si="3"/>
        <v>1.8849475799880493E-2</v>
      </c>
    </row>
    <row r="13" spans="1:14" ht="19.899999999999999" customHeight="1">
      <c r="A13" s="209" t="s">
        <v>434</v>
      </c>
      <c r="B13" s="205">
        <v>322</v>
      </c>
      <c r="C13" s="88">
        <f t="shared" si="0"/>
        <v>1.8080745690381268E-2</v>
      </c>
      <c r="D13"/>
      <c r="E13" s="207"/>
      <c r="F13" s="88">
        <f t="shared" si="1"/>
        <v>0</v>
      </c>
      <c r="G13"/>
      <c r="H13" s="205">
        <f t="shared" si="2"/>
        <v>322</v>
      </c>
      <c r="I13" s="88">
        <f t="shared" si="3"/>
        <v>1.7491444402194578E-2</v>
      </c>
    </row>
    <row r="14" spans="1:14" ht="19.899999999999999" customHeight="1">
      <c r="A14" s="209" t="s">
        <v>189</v>
      </c>
      <c r="B14" s="205">
        <v>295</v>
      </c>
      <c r="C14" s="88">
        <f t="shared" si="0"/>
        <v>1.6564658318827558E-2</v>
      </c>
      <c r="D14"/>
      <c r="E14" s="207"/>
      <c r="F14" s="88">
        <f t="shared" si="1"/>
        <v>0</v>
      </c>
      <c r="G14"/>
      <c r="H14" s="205">
        <f t="shared" si="2"/>
        <v>295</v>
      </c>
      <c r="I14" s="88">
        <f t="shared" si="3"/>
        <v>1.6024770492693793E-2</v>
      </c>
    </row>
    <row r="15" spans="1:14" ht="19.899999999999999" customHeight="1" thickBot="1">
      <c r="A15" s="210" t="s">
        <v>55</v>
      </c>
      <c r="B15" s="206">
        <v>2063</v>
      </c>
      <c r="C15" s="89">
        <f t="shared" si="0"/>
        <v>0.11584030546352968</v>
      </c>
      <c r="D15"/>
      <c r="E15" s="206">
        <v>5</v>
      </c>
      <c r="F15" s="89">
        <f t="shared" si="1"/>
        <v>8.3333333333333332E-3</v>
      </c>
      <c r="G15"/>
      <c r="H15" s="206">
        <f t="shared" si="2"/>
        <v>2068</v>
      </c>
      <c r="I15" s="89">
        <f t="shared" si="3"/>
        <v>0.11233635721657885</v>
      </c>
    </row>
    <row r="16" spans="1:14" ht="19.899999999999999" customHeight="1" thickBot="1">
      <c r="A16" s="580" t="s">
        <v>256</v>
      </c>
      <c r="B16" s="581">
        <f>SUM(B4:B15)</f>
        <v>17809</v>
      </c>
      <c r="C16" s="582">
        <f>B16/$B$16</f>
        <v>1</v>
      </c>
      <c r="D16"/>
      <c r="E16" s="581">
        <f>SUM(E4:E15)</f>
        <v>600</v>
      </c>
      <c r="F16" s="582">
        <f t="shared" si="1"/>
        <v>1</v>
      </c>
      <c r="G16"/>
      <c r="H16" s="581">
        <f>SUM(H4:H15)</f>
        <v>18409</v>
      </c>
      <c r="I16" s="582">
        <f t="shared" si="3"/>
        <v>1</v>
      </c>
    </row>
    <row r="22" customFormat="1" ht="15"/>
    <row r="23" customFormat="1" ht="15"/>
    <row r="24" customFormat="1" ht="15"/>
    <row r="25" customFormat="1" ht="15"/>
    <row r="26" customFormat="1" ht="15"/>
    <row r="27" customFormat="1" ht="15"/>
    <row r="28" customFormat="1" ht="15"/>
    <row r="29" customFormat="1" ht="15"/>
    <row r="30" customFormat="1" ht="15"/>
    <row r="31" customFormat="1" ht="15"/>
    <row r="32" customFormat="1" ht="15"/>
    <row r="33" customFormat="1" ht="15"/>
    <row r="34" customFormat="1" ht="15"/>
    <row r="35" customFormat="1" ht="15"/>
    <row r="36" customFormat="1" ht="15"/>
    <row r="37" customFormat="1" ht="15"/>
    <row r="38" customFormat="1" ht="15"/>
    <row r="39" customFormat="1" ht="15"/>
    <row r="40" customFormat="1" ht="15"/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38"/>
  <sheetViews>
    <sheetView zoomScaleNormal="100" workbookViewId="0">
      <selection activeCell="J21" sqref="J21"/>
    </sheetView>
  </sheetViews>
  <sheetFormatPr baseColWidth="10" defaultColWidth="11.5703125" defaultRowHeight="12.75"/>
  <cols>
    <col min="1" max="1" width="11.5703125" style="42"/>
    <col min="2" max="2" width="12.7109375" style="90" customWidth="1"/>
    <col min="3" max="5" width="15.7109375" style="42" customWidth="1"/>
    <col min="6" max="16384" width="11.5703125" style="42"/>
  </cols>
  <sheetData>
    <row r="1" spans="1:11" s="78" customFormat="1" ht="45" customHeight="1">
      <c r="A1" s="81" t="s">
        <v>191</v>
      </c>
      <c r="B1" s="81"/>
      <c r="C1" s="81"/>
      <c r="D1" s="81"/>
      <c r="E1" s="81"/>
      <c r="F1" s="81"/>
      <c r="G1" s="81"/>
      <c r="H1" s="80"/>
      <c r="I1" s="80"/>
      <c r="J1" s="80"/>
      <c r="K1" s="80"/>
    </row>
    <row r="2" spans="1:11" s="45" customFormat="1" ht="15" customHeight="1">
      <c r="B2" s="84"/>
    </row>
    <row r="3" spans="1:11">
      <c r="B3" s="42"/>
    </row>
    <row r="21" spans="1:5" s="45" customFormat="1" ht="34.9" customHeight="1"/>
    <row r="22" spans="1:5" ht="18" customHeight="1"/>
    <row r="23" spans="1:5" ht="18" customHeight="1"/>
    <row r="24" spans="1:5" ht="18" customHeight="1"/>
    <row r="25" spans="1:5" ht="18" customHeight="1" thickBot="1">
      <c r="A25" s="890"/>
    </row>
    <row r="26" spans="1:5" ht="35.1" customHeight="1">
      <c r="A26" s="817" t="s">
        <v>177</v>
      </c>
      <c r="B26" s="818" t="s">
        <v>190</v>
      </c>
      <c r="D26"/>
      <c r="E26"/>
    </row>
    <row r="27" spans="1:5" ht="18" customHeight="1">
      <c r="A27" s="815">
        <v>2009</v>
      </c>
      <c r="B27" s="819">
        <v>211853</v>
      </c>
      <c r="D27"/>
      <c r="E27"/>
    </row>
    <row r="28" spans="1:5" ht="18" customHeight="1">
      <c r="A28" s="815">
        <v>2010</v>
      </c>
      <c r="B28" s="819">
        <v>207792</v>
      </c>
      <c r="D28"/>
      <c r="E28"/>
    </row>
    <row r="29" spans="1:5" ht="18" customHeight="1">
      <c r="A29" s="815">
        <v>2011</v>
      </c>
      <c r="B29" s="819">
        <v>196404</v>
      </c>
      <c r="D29"/>
      <c r="E29"/>
    </row>
    <row r="30" spans="1:5" ht="18" customHeight="1">
      <c r="A30" s="815">
        <v>2012</v>
      </c>
      <c r="B30" s="819">
        <v>219248</v>
      </c>
      <c r="D30"/>
      <c r="E30"/>
    </row>
    <row r="31" spans="1:5" ht="18" customHeight="1">
      <c r="A31" s="815">
        <v>2013</v>
      </c>
      <c r="B31" s="819">
        <v>236699</v>
      </c>
      <c r="D31"/>
      <c r="E31"/>
    </row>
    <row r="32" spans="1:5" ht="18" customHeight="1">
      <c r="A32" s="815">
        <v>2014</v>
      </c>
      <c r="B32" s="819">
        <v>211105</v>
      </c>
      <c r="D32"/>
      <c r="E32"/>
    </row>
    <row r="33" spans="1:5" ht="18" customHeight="1">
      <c r="A33" s="815">
        <v>2015</v>
      </c>
      <c r="B33" s="819">
        <v>186996</v>
      </c>
      <c r="D33"/>
      <c r="E33"/>
    </row>
    <row r="34" spans="1:5" ht="18" customHeight="1">
      <c r="A34" s="815">
        <v>2016</v>
      </c>
      <c r="B34" s="819">
        <v>154893</v>
      </c>
      <c r="D34"/>
      <c r="E34"/>
    </row>
    <row r="35" spans="1:5" ht="18" customHeight="1">
      <c r="A35" s="815">
        <v>2017</v>
      </c>
      <c r="B35" s="819">
        <v>156929</v>
      </c>
      <c r="D35"/>
      <c r="E35"/>
    </row>
    <row r="36" spans="1:5" ht="18" customHeight="1">
      <c r="A36" s="815">
        <v>2018</v>
      </c>
      <c r="B36" s="980">
        <v>165661</v>
      </c>
      <c r="D36"/>
      <c r="E36"/>
    </row>
    <row r="37" spans="1:5" ht="18" customHeight="1" thickBot="1">
      <c r="A37" s="816">
        <v>2019</v>
      </c>
      <c r="B37" s="981">
        <v>168389</v>
      </c>
      <c r="D37"/>
      <c r="E37"/>
    </row>
    <row r="38" spans="1:5" ht="15">
      <c r="B38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rowBreaks count="1" manualBreakCount="1">
    <brk id="23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3"/>
  <sheetViews>
    <sheetView topLeftCell="A16" zoomScaleNormal="100" workbookViewId="0">
      <selection activeCell="I41" sqref="I41"/>
    </sheetView>
  </sheetViews>
  <sheetFormatPr baseColWidth="10" defaultColWidth="11.5703125" defaultRowHeight="12.75"/>
  <cols>
    <col min="1" max="1" width="10.5703125" style="42" customWidth="1"/>
    <col min="2" max="7" width="12.7109375" style="42" customWidth="1"/>
    <col min="8" max="16384" width="11.5703125" style="42"/>
  </cols>
  <sheetData>
    <row r="1" spans="1:11" s="78" customFormat="1" ht="45" customHeight="1">
      <c r="A1" s="81" t="s">
        <v>496</v>
      </c>
      <c r="B1" s="81"/>
      <c r="C1" s="81"/>
      <c r="D1" s="81"/>
      <c r="E1" s="81"/>
      <c r="F1" s="81"/>
      <c r="G1" s="81"/>
      <c r="H1" s="80"/>
      <c r="I1" s="80"/>
      <c r="J1" s="80"/>
      <c r="K1" s="80"/>
    </row>
    <row r="2" spans="1:11" ht="15" customHeight="1">
      <c r="B2" s="82"/>
    </row>
    <row r="3" spans="1:11">
      <c r="B3" s="84"/>
    </row>
    <row r="29" spans="1:7" s="45" customFormat="1" ht="15" customHeight="1" thickBot="1">
      <c r="A29" s="890"/>
      <c r="B29" s="355"/>
      <c r="C29"/>
      <c r="D29"/>
      <c r="E29"/>
      <c r="F29"/>
      <c r="G29"/>
    </row>
    <row r="30" spans="1:7" ht="45" customHeight="1">
      <c r="A30" s="817" t="s">
        <v>177</v>
      </c>
      <c r="B30" s="818" t="s">
        <v>497</v>
      </c>
      <c r="C30"/>
      <c r="D30"/>
      <c r="E30"/>
      <c r="F30"/>
      <c r="G30"/>
    </row>
    <row r="31" spans="1:7" ht="18" customHeight="1">
      <c r="A31" s="815">
        <v>2009</v>
      </c>
      <c r="B31" s="819">
        <v>835</v>
      </c>
      <c r="C31"/>
      <c r="D31"/>
      <c r="E31"/>
      <c r="F31"/>
      <c r="G31"/>
    </row>
    <row r="32" spans="1:7" ht="18" customHeight="1">
      <c r="A32" s="815">
        <v>2010</v>
      </c>
      <c r="B32" s="819">
        <v>831</v>
      </c>
      <c r="C32"/>
      <c r="D32"/>
      <c r="E32"/>
      <c r="F32"/>
      <c r="G32"/>
    </row>
    <row r="33" spans="1:7" ht="18" customHeight="1">
      <c r="A33" s="815">
        <v>2011</v>
      </c>
      <c r="B33" s="819">
        <v>790</v>
      </c>
      <c r="C33"/>
      <c r="D33"/>
      <c r="E33"/>
      <c r="F33"/>
      <c r="G33"/>
    </row>
    <row r="34" spans="1:7" ht="18" customHeight="1">
      <c r="A34" s="815">
        <v>2012</v>
      </c>
      <c r="B34" s="819">
        <v>874</v>
      </c>
      <c r="C34"/>
      <c r="D34"/>
      <c r="E34"/>
      <c r="F34"/>
      <c r="G34"/>
    </row>
    <row r="35" spans="1:7" ht="18" customHeight="1">
      <c r="A35" s="815">
        <v>2013</v>
      </c>
      <c r="B35" s="819">
        <v>936</v>
      </c>
      <c r="C35"/>
      <c r="D35"/>
      <c r="E35"/>
      <c r="F35"/>
      <c r="G35"/>
    </row>
    <row r="36" spans="1:7" ht="18" customHeight="1">
      <c r="A36" s="815">
        <v>2014</v>
      </c>
      <c r="B36" s="819">
        <v>845</v>
      </c>
      <c r="C36"/>
      <c r="D36"/>
      <c r="E36"/>
      <c r="F36"/>
      <c r="G36"/>
    </row>
    <row r="37" spans="1:7" ht="18" customHeight="1">
      <c r="A37" s="815">
        <v>2015</v>
      </c>
      <c r="B37" s="819">
        <v>729</v>
      </c>
      <c r="C37"/>
      <c r="D37"/>
      <c r="E37"/>
      <c r="F37"/>
      <c r="G37"/>
    </row>
    <row r="38" spans="1:7" ht="18" customHeight="1">
      <c r="A38" s="815">
        <v>2016</v>
      </c>
      <c r="B38" s="819">
        <v>728</v>
      </c>
      <c r="C38"/>
      <c r="D38"/>
      <c r="E38"/>
      <c r="F38"/>
      <c r="G38"/>
    </row>
    <row r="39" spans="1:7" ht="18" customHeight="1">
      <c r="A39" s="815">
        <v>2017</v>
      </c>
      <c r="B39" s="819">
        <v>721</v>
      </c>
      <c r="C39"/>
      <c r="D39"/>
      <c r="E39"/>
      <c r="F39"/>
      <c r="G39"/>
    </row>
    <row r="40" spans="1:7" ht="18" customHeight="1">
      <c r="A40" s="978">
        <v>2018</v>
      </c>
      <c r="B40" s="979">
        <v>670</v>
      </c>
      <c r="C40"/>
      <c r="D40"/>
      <c r="E40"/>
      <c r="F40"/>
      <c r="G40"/>
    </row>
    <row r="41" spans="1:7" ht="18" customHeight="1" thickBot="1">
      <c r="A41" s="816">
        <v>2019</v>
      </c>
      <c r="B41" s="820">
        <v>705</v>
      </c>
      <c r="C41"/>
      <c r="D41"/>
      <c r="E41"/>
      <c r="F41"/>
      <c r="G41"/>
    </row>
    <row r="42" spans="1:7" ht="15">
      <c r="A42" s="825"/>
      <c r="B42"/>
      <c r="C42" s="825"/>
      <c r="D42" s="825"/>
      <c r="E42" s="825"/>
      <c r="F42" s="825"/>
      <c r="G42" s="825"/>
    </row>
    <row r="43" spans="1:7">
      <c r="A43" s="92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34"/>
  <sheetViews>
    <sheetView workbookViewId="0">
      <selection activeCell="B15" sqref="B15"/>
    </sheetView>
  </sheetViews>
  <sheetFormatPr baseColWidth="10" defaultColWidth="11.5703125" defaultRowHeight="12.75"/>
  <cols>
    <col min="1" max="1" width="39.5703125" style="42" customWidth="1"/>
    <col min="2" max="5" width="12.7109375" style="42" customWidth="1"/>
    <col min="6" max="16384" width="11.5703125" style="42"/>
  </cols>
  <sheetData>
    <row r="1" spans="1:11" s="78" customFormat="1" ht="45" customHeight="1">
      <c r="A1" s="81" t="s">
        <v>391</v>
      </c>
      <c r="B1" s="81"/>
      <c r="C1" s="81"/>
      <c r="D1" s="81"/>
      <c r="E1" s="81"/>
      <c r="F1" s="81"/>
      <c r="G1" s="81"/>
      <c r="H1" s="80"/>
      <c r="I1" s="80"/>
      <c r="J1" s="80"/>
      <c r="K1" s="80"/>
    </row>
    <row r="2" spans="1:11" ht="15" customHeight="1" thickBot="1"/>
    <row r="3" spans="1:11" ht="34.9" customHeight="1" thickBot="1">
      <c r="A3" s="583" t="s">
        <v>192</v>
      </c>
      <c r="B3" s="583" t="s">
        <v>193</v>
      </c>
      <c r="C3" s="583" t="s">
        <v>194</v>
      </c>
      <c r="D3" s="583" t="s">
        <v>195</v>
      </c>
      <c r="E3"/>
    </row>
    <row r="4" spans="1:11" ht="18" customHeight="1">
      <c r="A4" s="212" t="s">
        <v>182</v>
      </c>
      <c r="B4" s="85">
        <v>13137</v>
      </c>
      <c r="C4" s="93">
        <v>53</v>
      </c>
      <c r="D4" s="945">
        <v>0.79</v>
      </c>
      <c r="E4"/>
    </row>
    <row r="5" spans="1:11" ht="18" customHeight="1">
      <c r="A5" s="209" t="s">
        <v>124</v>
      </c>
      <c r="B5" s="86">
        <v>11796</v>
      </c>
      <c r="C5" s="94">
        <v>48</v>
      </c>
      <c r="D5" s="946">
        <v>0.8</v>
      </c>
      <c r="E5"/>
    </row>
    <row r="6" spans="1:11" ht="18" customHeight="1">
      <c r="A6" s="209" t="s">
        <v>392</v>
      </c>
      <c r="B6" s="86">
        <v>1189</v>
      </c>
      <c r="C6" s="94">
        <v>5</v>
      </c>
      <c r="D6" s="943">
        <v>1</v>
      </c>
      <c r="E6"/>
    </row>
    <row r="7" spans="1:11" ht="18" customHeight="1">
      <c r="A7" s="209" t="s">
        <v>514</v>
      </c>
      <c r="B7" s="86">
        <v>1791</v>
      </c>
      <c r="C7" s="94">
        <v>7</v>
      </c>
      <c r="D7" s="943">
        <v>1</v>
      </c>
      <c r="E7"/>
    </row>
    <row r="8" spans="1:11" ht="18" customHeight="1">
      <c r="A8" s="209" t="s">
        <v>512</v>
      </c>
      <c r="B8" s="86">
        <v>425</v>
      </c>
      <c r="C8" s="94">
        <v>2</v>
      </c>
      <c r="D8" s="947">
        <v>0.88</v>
      </c>
      <c r="E8"/>
    </row>
    <row r="9" spans="1:11" ht="18" customHeight="1">
      <c r="A9" s="209" t="s">
        <v>513</v>
      </c>
      <c r="B9" s="86">
        <v>1547</v>
      </c>
      <c r="C9" s="94">
        <v>6</v>
      </c>
      <c r="D9" s="943">
        <v>1</v>
      </c>
      <c r="E9"/>
    </row>
    <row r="10" spans="1:11" ht="18" customHeight="1">
      <c r="A10" s="209" t="s">
        <v>515</v>
      </c>
      <c r="B10" s="86">
        <v>1862</v>
      </c>
      <c r="C10" s="94">
        <v>7</v>
      </c>
      <c r="D10" s="943">
        <v>1</v>
      </c>
      <c r="E10"/>
    </row>
    <row r="11" spans="1:11" ht="18" customHeight="1">
      <c r="A11" s="209" t="s">
        <v>517</v>
      </c>
      <c r="B11" s="86">
        <v>7370</v>
      </c>
      <c r="C11" s="94">
        <v>30</v>
      </c>
      <c r="D11" s="947">
        <v>0.81</v>
      </c>
      <c r="E11"/>
    </row>
    <row r="12" spans="1:11" ht="18" customHeight="1">
      <c r="A12" s="209" t="s">
        <v>516</v>
      </c>
      <c r="B12" s="86">
        <v>483</v>
      </c>
      <c r="C12" s="94">
        <v>2</v>
      </c>
      <c r="D12" s="943">
        <v>1</v>
      </c>
      <c r="E12"/>
    </row>
    <row r="13" spans="1:11" ht="18" customHeight="1">
      <c r="A13" s="209" t="s">
        <v>196</v>
      </c>
      <c r="B13" s="86">
        <v>1347</v>
      </c>
      <c r="C13" s="94">
        <v>5</v>
      </c>
      <c r="D13" s="943">
        <v>0.83</v>
      </c>
      <c r="E13"/>
    </row>
    <row r="14" spans="1:11" ht="18" customHeight="1" thickBot="1">
      <c r="A14" s="213" t="s">
        <v>197</v>
      </c>
      <c r="B14" s="95">
        <v>203</v>
      </c>
      <c r="C14" s="96">
        <v>0.82</v>
      </c>
      <c r="D14" s="944">
        <v>0.95</v>
      </c>
      <c r="E14"/>
    </row>
    <row r="15" spans="1:11" ht="18" customHeight="1" thickBot="1">
      <c r="A15" s="580" t="s">
        <v>256</v>
      </c>
      <c r="B15" s="584">
        <f>SUM(B4:B14)</f>
        <v>41150</v>
      </c>
      <c r="C15" s="97"/>
      <c r="D15" s="98"/>
      <c r="E15" s="98"/>
    </row>
    <row r="17" spans="1:5" ht="18.75" customHeight="1">
      <c r="A17" s="941" t="s">
        <v>353</v>
      </c>
      <c r="B17" s="189"/>
      <c r="C17" s="189"/>
      <c r="D17" s="189"/>
      <c r="E17" s="189"/>
    </row>
    <row r="18" spans="1:5" ht="18.75" customHeight="1">
      <c r="A18" s="942" t="s">
        <v>518</v>
      </c>
    </row>
    <row r="19" spans="1:5">
      <c r="A19" s="188"/>
    </row>
    <row r="24" spans="1:5" ht="15">
      <c r="B24"/>
      <c r="C24"/>
      <c r="D24"/>
    </row>
    <row r="25" spans="1:5" ht="15">
      <c r="B25"/>
      <c r="C25"/>
      <c r="D25"/>
    </row>
    <row r="26" spans="1:5" ht="15">
      <c r="B26"/>
      <c r="C26"/>
      <c r="D26"/>
    </row>
    <row r="27" spans="1:5" ht="15">
      <c r="B27"/>
      <c r="C27"/>
      <c r="D27"/>
    </row>
    <row r="28" spans="1:5" ht="15">
      <c r="B28"/>
      <c r="C28"/>
      <c r="D28"/>
    </row>
    <row r="29" spans="1:5" ht="15">
      <c r="B29"/>
      <c r="C29"/>
      <c r="D29"/>
    </row>
    <row r="30" spans="1:5" ht="15">
      <c r="B30"/>
      <c r="C30"/>
      <c r="D30"/>
    </row>
    <row r="31" spans="1:5" ht="15">
      <c r="B31"/>
      <c r="C31"/>
      <c r="D31"/>
    </row>
    <row r="32" spans="1:5" ht="15">
      <c r="B32"/>
      <c r="C32"/>
      <c r="D32"/>
    </row>
    <row r="33" spans="2:4" ht="15">
      <c r="B33"/>
      <c r="C33"/>
      <c r="D33"/>
    </row>
    <row r="34" spans="2:4" ht="15">
      <c r="B34"/>
      <c r="C34"/>
      <c r="D34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0"/>
  <sheetViews>
    <sheetView zoomScaleNormal="100" workbookViewId="0">
      <selection activeCell="L23" sqref="L23"/>
    </sheetView>
  </sheetViews>
  <sheetFormatPr baseColWidth="10" defaultColWidth="11.5703125" defaultRowHeight="12.75"/>
  <cols>
    <col min="1" max="16384" width="11.5703125" style="42"/>
  </cols>
  <sheetData>
    <row r="1" spans="1:11" s="78" customFormat="1" ht="45" customHeight="1">
      <c r="A1" s="81" t="s">
        <v>626</v>
      </c>
      <c r="B1" s="81"/>
      <c r="C1" s="81"/>
      <c r="D1" s="81"/>
      <c r="E1" s="81"/>
      <c r="F1" s="81"/>
      <c r="G1" s="81"/>
      <c r="H1" s="81"/>
      <c r="I1" s="80"/>
      <c r="J1" s="80"/>
      <c r="K1" s="80"/>
    </row>
    <row r="2" spans="1:11" ht="15" customHeight="1"/>
    <row r="3" spans="1:11">
      <c r="B3" s="84"/>
    </row>
    <row r="27" spans="1:2" ht="13.5" thickBot="1">
      <c r="A27" s="890"/>
    </row>
    <row r="28" spans="1:2" ht="24">
      <c r="A28" s="817" t="s">
        <v>177</v>
      </c>
      <c r="B28" s="818" t="s">
        <v>498</v>
      </c>
    </row>
    <row r="29" spans="1:2" ht="18" customHeight="1">
      <c r="A29" s="815">
        <v>2009</v>
      </c>
      <c r="B29" s="819">
        <v>6737</v>
      </c>
    </row>
    <row r="30" spans="1:2" ht="18" customHeight="1">
      <c r="A30" s="815">
        <v>2010</v>
      </c>
      <c r="B30" s="819">
        <v>6545</v>
      </c>
    </row>
    <row r="31" spans="1:2" ht="18" customHeight="1">
      <c r="A31" s="815">
        <v>2011</v>
      </c>
      <c r="B31" s="819">
        <v>9210</v>
      </c>
    </row>
    <row r="32" spans="1:2" ht="18" customHeight="1">
      <c r="A32" s="815">
        <v>2012</v>
      </c>
      <c r="B32" s="819">
        <v>10572</v>
      </c>
    </row>
    <row r="33" spans="1:2" ht="18" customHeight="1">
      <c r="A33" s="815">
        <v>2013</v>
      </c>
      <c r="B33" s="819">
        <v>13995</v>
      </c>
    </row>
    <row r="34" spans="1:2" ht="18" customHeight="1">
      <c r="A34" s="815">
        <v>2014</v>
      </c>
      <c r="B34" s="819">
        <v>13941</v>
      </c>
    </row>
    <row r="35" spans="1:2" ht="18" customHeight="1">
      <c r="A35" s="815">
        <v>2015</v>
      </c>
      <c r="B35" s="819">
        <v>15192</v>
      </c>
    </row>
    <row r="36" spans="1:2" ht="18" customHeight="1">
      <c r="A36" s="815">
        <v>2016</v>
      </c>
      <c r="B36" s="819">
        <v>15653</v>
      </c>
    </row>
    <row r="37" spans="1:2" ht="18" customHeight="1">
      <c r="A37" s="815">
        <v>2017</v>
      </c>
      <c r="B37" s="819">
        <v>16637</v>
      </c>
    </row>
    <row r="38" spans="1:2" ht="18" customHeight="1">
      <c r="A38" s="815">
        <v>2018</v>
      </c>
      <c r="B38" s="819">
        <v>21114</v>
      </c>
    </row>
    <row r="39" spans="1:2" ht="18" customHeight="1" thickBot="1">
      <c r="A39" s="816">
        <v>2019</v>
      </c>
      <c r="B39" s="820">
        <v>21856</v>
      </c>
    </row>
    <row r="40" spans="1:2" ht="15">
      <c r="B40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15"/>
  <sheetViews>
    <sheetView zoomScaleNormal="100" workbookViewId="0">
      <selection activeCell="F15" sqref="F15"/>
    </sheetView>
  </sheetViews>
  <sheetFormatPr baseColWidth="10" defaultRowHeight="12.75"/>
  <cols>
    <col min="1" max="1" width="51.140625" style="102" customWidth="1"/>
    <col min="2" max="2" width="14.7109375" style="102" customWidth="1"/>
    <col min="3" max="255" width="11.5703125" style="102"/>
    <col min="256" max="256" width="15.28515625" style="102" customWidth="1"/>
    <col min="257" max="257" width="41.28515625" style="102" customWidth="1"/>
    <col min="258" max="258" width="14.7109375" style="102" customWidth="1"/>
    <col min="259" max="511" width="11.5703125" style="102"/>
    <col min="512" max="512" width="15.28515625" style="102" customWidth="1"/>
    <col min="513" max="513" width="41.28515625" style="102" customWidth="1"/>
    <col min="514" max="514" width="14.7109375" style="102" customWidth="1"/>
    <col min="515" max="767" width="11.5703125" style="102"/>
    <col min="768" max="768" width="15.28515625" style="102" customWidth="1"/>
    <col min="769" max="769" width="41.28515625" style="102" customWidth="1"/>
    <col min="770" max="770" width="14.7109375" style="102" customWidth="1"/>
    <col min="771" max="1023" width="11.5703125" style="102"/>
    <col min="1024" max="1024" width="15.28515625" style="102" customWidth="1"/>
    <col min="1025" max="1025" width="41.28515625" style="102" customWidth="1"/>
    <col min="1026" max="1026" width="14.7109375" style="102" customWidth="1"/>
    <col min="1027" max="1279" width="11.5703125" style="102"/>
    <col min="1280" max="1280" width="15.28515625" style="102" customWidth="1"/>
    <col min="1281" max="1281" width="41.28515625" style="102" customWidth="1"/>
    <col min="1282" max="1282" width="14.7109375" style="102" customWidth="1"/>
    <col min="1283" max="1535" width="11.5703125" style="102"/>
    <col min="1536" max="1536" width="15.28515625" style="102" customWidth="1"/>
    <col min="1537" max="1537" width="41.28515625" style="102" customWidth="1"/>
    <col min="1538" max="1538" width="14.7109375" style="102" customWidth="1"/>
    <col min="1539" max="1791" width="11.5703125" style="102"/>
    <col min="1792" max="1792" width="15.28515625" style="102" customWidth="1"/>
    <col min="1793" max="1793" width="41.28515625" style="102" customWidth="1"/>
    <col min="1794" max="1794" width="14.7109375" style="102" customWidth="1"/>
    <col min="1795" max="2047" width="11.5703125" style="102"/>
    <col min="2048" max="2048" width="15.28515625" style="102" customWidth="1"/>
    <col min="2049" max="2049" width="41.28515625" style="102" customWidth="1"/>
    <col min="2050" max="2050" width="14.7109375" style="102" customWidth="1"/>
    <col min="2051" max="2303" width="11.5703125" style="102"/>
    <col min="2304" max="2304" width="15.28515625" style="102" customWidth="1"/>
    <col min="2305" max="2305" width="41.28515625" style="102" customWidth="1"/>
    <col min="2306" max="2306" width="14.7109375" style="102" customWidth="1"/>
    <col min="2307" max="2559" width="11.5703125" style="102"/>
    <col min="2560" max="2560" width="15.28515625" style="102" customWidth="1"/>
    <col min="2561" max="2561" width="41.28515625" style="102" customWidth="1"/>
    <col min="2562" max="2562" width="14.7109375" style="102" customWidth="1"/>
    <col min="2563" max="2815" width="11.5703125" style="102"/>
    <col min="2816" max="2816" width="15.28515625" style="102" customWidth="1"/>
    <col min="2817" max="2817" width="41.28515625" style="102" customWidth="1"/>
    <col min="2818" max="2818" width="14.7109375" style="102" customWidth="1"/>
    <col min="2819" max="3071" width="11.5703125" style="102"/>
    <col min="3072" max="3072" width="15.28515625" style="102" customWidth="1"/>
    <col min="3073" max="3073" width="41.28515625" style="102" customWidth="1"/>
    <col min="3074" max="3074" width="14.7109375" style="102" customWidth="1"/>
    <col min="3075" max="3327" width="11.5703125" style="102"/>
    <col min="3328" max="3328" width="15.28515625" style="102" customWidth="1"/>
    <col min="3329" max="3329" width="41.28515625" style="102" customWidth="1"/>
    <col min="3330" max="3330" width="14.7109375" style="102" customWidth="1"/>
    <col min="3331" max="3583" width="11.5703125" style="102"/>
    <col min="3584" max="3584" width="15.28515625" style="102" customWidth="1"/>
    <col min="3585" max="3585" width="41.28515625" style="102" customWidth="1"/>
    <col min="3586" max="3586" width="14.7109375" style="102" customWidth="1"/>
    <col min="3587" max="3839" width="11.5703125" style="102"/>
    <col min="3840" max="3840" width="15.28515625" style="102" customWidth="1"/>
    <col min="3841" max="3841" width="41.28515625" style="102" customWidth="1"/>
    <col min="3842" max="3842" width="14.7109375" style="102" customWidth="1"/>
    <col min="3843" max="4095" width="11.5703125" style="102"/>
    <col min="4096" max="4096" width="15.28515625" style="102" customWidth="1"/>
    <col min="4097" max="4097" width="41.28515625" style="102" customWidth="1"/>
    <col min="4098" max="4098" width="14.7109375" style="102" customWidth="1"/>
    <col min="4099" max="4351" width="11.5703125" style="102"/>
    <col min="4352" max="4352" width="15.28515625" style="102" customWidth="1"/>
    <col min="4353" max="4353" width="41.28515625" style="102" customWidth="1"/>
    <col min="4354" max="4354" width="14.7109375" style="102" customWidth="1"/>
    <col min="4355" max="4607" width="11.5703125" style="102"/>
    <col min="4608" max="4608" width="15.28515625" style="102" customWidth="1"/>
    <col min="4609" max="4609" width="41.28515625" style="102" customWidth="1"/>
    <col min="4610" max="4610" width="14.7109375" style="102" customWidth="1"/>
    <col min="4611" max="4863" width="11.5703125" style="102"/>
    <col min="4864" max="4864" width="15.28515625" style="102" customWidth="1"/>
    <col min="4865" max="4865" width="41.28515625" style="102" customWidth="1"/>
    <col min="4866" max="4866" width="14.7109375" style="102" customWidth="1"/>
    <col min="4867" max="5119" width="11.5703125" style="102"/>
    <col min="5120" max="5120" width="15.28515625" style="102" customWidth="1"/>
    <col min="5121" max="5121" width="41.28515625" style="102" customWidth="1"/>
    <col min="5122" max="5122" width="14.7109375" style="102" customWidth="1"/>
    <col min="5123" max="5375" width="11.5703125" style="102"/>
    <col min="5376" max="5376" width="15.28515625" style="102" customWidth="1"/>
    <col min="5377" max="5377" width="41.28515625" style="102" customWidth="1"/>
    <col min="5378" max="5378" width="14.7109375" style="102" customWidth="1"/>
    <col min="5379" max="5631" width="11.5703125" style="102"/>
    <col min="5632" max="5632" width="15.28515625" style="102" customWidth="1"/>
    <col min="5633" max="5633" width="41.28515625" style="102" customWidth="1"/>
    <col min="5634" max="5634" width="14.7109375" style="102" customWidth="1"/>
    <col min="5635" max="5887" width="11.5703125" style="102"/>
    <col min="5888" max="5888" width="15.28515625" style="102" customWidth="1"/>
    <col min="5889" max="5889" width="41.28515625" style="102" customWidth="1"/>
    <col min="5890" max="5890" width="14.7109375" style="102" customWidth="1"/>
    <col min="5891" max="6143" width="11.5703125" style="102"/>
    <col min="6144" max="6144" width="15.28515625" style="102" customWidth="1"/>
    <col min="6145" max="6145" width="41.28515625" style="102" customWidth="1"/>
    <col min="6146" max="6146" width="14.7109375" style="102" customWidth="1"/>
    <col min="6147" max="6399" width="11.5703125" style="102"/>
    <col min="6400" max="6400" width="15.28515625" style="102" customWidth="1"/>
    <col min="6401" max="6401" width="41.28515625" style="102" customWidth="1"/>
    <col min="6402" max="6402" width="14.7109375" style="102" customWidth="1"/>
    <col min="6403" max="6655" width="11.5703125" style="102"/>
    <col min="6656" max="6656" width="15.28515625" style="102" customWidth="1"/>
    <col min="6657" max="6657" width="41.28515625" style="102" customWidth="1"/>
    <col min="6658" max="6658" width="14.7109375" style="102" customWidth="1"/>
    <col min="6659" max="6911" width="11.5703125" style="102"/>
    <col min="6912" max="6912" width="15.28515625" style="102" customWidth="1"/>
    <col min="6913" max="6913" width="41.28515625" style="102" customWidth="1"/>
    <col min="6914" max="6914" width="14.7109375" style="102" customWidth="1"/>
    <col min="6915" max="7167" width="11.5703125" style="102"/>
    <col min="7168" max="7168" width="15.28515625" style="102" customWidth="1"/>
    <col min="7169" max="7169" width="41.28515625" style="102" customWidth="1"/>
    <col min="7170" max="7170" width="14.7109375" style="102" customWidth="1"/>
    <col min="7171" max="7423" width="11.5703125" style="102"/>
    <col min="7424" max="7424" width="15.28515625" style="102" customWidth="1"/>
    <col min="7425" max="7425" width="41.28515625" style="102" customWidth="1"/>
    <col min="7426" max="7426" width="14.7109375" style="102" customWidth="1"/>
    <col min="7427" max="7679" width="11.5703125" style="102"/>
    <col min="7680" max="7680" width="15.28515625" style="102" customWidth="1"/>
    <col min="7681" max="7681" width="41.28515625" style="102" customWidth="1"/>
    <col min="7682" max="7682" width="14.7109375" style="102" customWidth="1"/>
    <col min="7683" max="7935" width="11.5703125" style="102"/>
    <col min="7936" max="7936" width="15.28515625" style="102" customWidth="1"/>
    <col min="7937" max="7937" width="41.28515625" style="102" customWidth="1"/>
    <col min="7938" max="7938" width="14.7109375" style="102" customWidth="1"/>
    <col min="7939" max="8191" width="11.5703125" style="102"/>
    <col min="8192" max="8192" width="15.28515625" style="102" customWidth="1"/>
    <col min="8193" max="8193" width="41.28515625" style="102" customWidth="1"/>
    <col min="8194" max="8194" width="14.7109375" style="102" customWidth="1"/>
    <col min="8195" max="8447" width="11.5703125" style="102"/>
    <col min="8448" max="8448" width="15.28515625" style="102" customWidth="1"/>
    <col min="8449" max="8449" width="41.28515625" style="102" customWidth="1"/>
    <col min="8450" max="8450" width="14.7109375" style="102" customWidth="1"/>
    <col min="8451" max="8703" width="11.5703125" style="102"/>
    <col min="8704" max="8704" width="15.28515625" style="102" customWidth="1"/>
    <col min="8705" max="8705" width="41.28515625" style="102" customWidth="1"/>
    <col min="8706" max="8706" width="14.7109375" style="102" customWidth="1"/>
    <col min="8707" max="8959" width="11.5703125" style="102"/>
    <col min="8960" max="8960" width="15.28515625" style="102" customWidth="1"/>
    <col min="8961" max="8961" width="41.28515625" style="102" customWidth="1"/>
    <col min="8962" max="8962" width="14.7109375" style="102" customWidth="1"/>
    <col min="8963" max="9215" width="11.5703125" style="102"/>
    <col min="9216" max="9216" width="15.28515625" style="102" customWidth="1"/>
    <col min="9217" max="9217" width="41.28515625" style="102" customWidth="1"/>
    <col min="9218" max="9218" width="14.7109375" style="102" customWidth="1"/>
    <col min="9219" max="9471" width="11.5703125" style="102"/>
    <col min="9472" max="9472" width="15.28515625" style="102" customWidth="1"/>
    <col min="9473" max="9473" width="41.28515625" style="102" customWidth="1"/>
    <col min="9474" max="9474" width="14.7109375" style="102" customWidth="1"/>
    <col min="9475" max="9727" width="11.5703125" style="102"/>
    <col min="9728" max="9728" width="15.28515625" style="102" customWidth="1"/>
    <col min="9729" max="9729" width="41.28515625" style="102" customWidth="1"/>
    <col min="9730" max="9730" width="14.7109375" style="102" customWidth="1"/>
    <col min="9731" max="9983" width="11.5703125" style="102"/>
    <col min="9984" max="9984" width="15.28515625" style="102" customWidth="1"/>
    <col min="9985" max="9985" width="41.28515625" style="102" customWidth="1"/>
    <col min="9986" max="9986" width="14.7109375" style="102" customWidth="1"/>
    <col min="9987" max="10239" width="11.5703125" style="102"/>
    <col min="10240" max="10240" width="15.28515625" style="102" customWidth="1"/>
    <col min="10241" max="10241" width="41.28515625" style="102" customWidth="1"/>
    <col min="10242" max="10242" width="14.7109375" style="102" customWidth="1"/>
    <col min="10243" max="10495" width="11.5703125" style="102"/>
    <col min="10496" max="10496" width="15.28515625" style="102" customWidth="1"/>
    <col min="10497" max="10497" width="41.28515625" style="102" customWidth="1"/>
    <col min="10498" max="10498" width="14.7109375" style="102" customWidth="1"/>
    <col min="10499" max="10751" width="11.5703125" style="102"/>
    <col min="10752" max="10752" width="15.28515625" style="102" customWidth="1"/>
    <col min="10753" max="10753" width="41.28515625" style="102" customWidth="1"/>
    <col min="10754" max="10754" width="14.7109375" style="102" customWidth="1"/>
    <col min="10755" max="11007" width="11.5703125" style="102"/>
    <col min="11008" max="11008" width="15.28515625" style="102" customWidth="1"/>
    <col min="11009" max="11009" width="41.28515625" style="102" customWidth="1"/>
    <col min="11010" max="11010" width="14.7109375" style="102" customWidth="1"/>
    <col min="11011" max="11263" width="11.5703125" style="102"/>
    <col min="11264" max="11264" width="15.28515625" style="102" customWidth="1"/>
    <col min="11265" max="11265" width="41.28515625" style="102" customWidth="1"/>
    <col min="11266" max="11266" width="14.7109375" style="102" customWidth="1"/>
    <col min="11267" max="11519" width="11.5703125" style="102"/>
    <col min="11520" max="11520" width="15.28515625" style="102" customWidth="1"/>
    <col min="11521" max="11521" width="41.28515625" style="102" customWidth="1"/>
    <col min="11522" max="11522" width="14.7109375" style="102" customWidth="1"/>
    <col min="11523" max="11775" width="11.5703125" style="102"/>
    <col min="11776" max="11776" width="15.28515625" style="102" customWidth="1"/>
    <col min="11777" max="11777" width="41.28515625" style="102" customWidth="1"/>
    <col min="11778" max="11778" width="14.7109375" style="102" customWidth="1"/>
    <col min="11779" max="12031" width="11.5703125" style="102"/>
    <col min="12032" max="12032" width="15.28515625" style="102" customWidth="1"/>
    <col min="12033" max="12033" width="41.28515625" style="102" customWidth="1"/>
    <col min="12034" max="12034" width="14.7109375" style="102" customWidth="1"/>
    <col min="12035" max="12287" width="11.5703125" style="102"/>
    <col min="12288" max="12288" width="15.28515625" style="102" customWidth="1"/>
    <col min="12289" max="12289" width="41.28515625" style="102" customWidth="1"/>
    <col min="12290" max="12290" width="14.7109375" style="102" customWidth="1"/>
    <col min="12291" max="12543" width="11.5703125" style="102"/>
    <col min="12544" max="12544" width="15.28515625" style="102" customWidth="1"/>
    <col min="12545" max="12545" width="41.28515625" style="102" customWidth="1"/>
    <col min="12546" max="12546" width="14.7109375" style="102" customWidth="1"/>
    <col min="12547" max="12799" width="11.5703125" style="102"/>
    <col min="12800" max="12800" width="15.28515625" style="102" customWidth="1"/>
    <col min="12801" max="12801" width="41.28515625" style="102" customWidth="1"/>
    <col min="12802" max="12802" width="14.7109375" style="102" customWidth="1"/>
    <col min="12803" max="13055" width="11.5703125" style="102"/>
    <col min="13056" max="13056" width="15.28515625" style="102" customWidth="1"/>
    <col min="13057" max="13057" width="41.28515625" style="102" customWidth="1"/>
    <col min="13058" max="13058" width="14.7109375" style="102" customWidth="1"/>
    <col min="13059" max="13311" width="11.5703125" style="102"/>
    <col min="13312" max="13312" width="15.28515625" style="102" customWidth="1"/>
    <col min="13313" max="13313" width="41.28515625" style="102" customWidth="1"/>
    <col min="13314" max="13314" width="14.7109375" style="102" customWidth="1"/>
    <col min="13315" max="13567" width="11.5703125" style="102"/>
    <col min="13568" max="13568" width="15.28515625" style="102" customWidth="1"/>
    <col min="13569" max="13569" width="41.28515625" style="102" customWidth="1"/>
    <col min="13570" max="13570" width="14.7109375" style="102" customWidth="1"/>
    <col min="13571" max="13823" width="11.5703125" style="102"/>
    <col min="13824" max="13824" width="15.28515625" style="102" customWidth="1"/>
    <col min="13825" max="13825" width="41.28515625" style="102" customWidth="1"/>
    <col min="13826" max="13826" width="14.7109375" style="102" customWidth="1"/>
    <col min="13827" max="14079" width="11.5703125" style="102"/>
    <col min="14080" max="14080" width="15.28515625" style="102" customWidth="1"/>
    <col min="14081" max="14081" width="41.28515625" style="102" customWidth="1"/>
    <col min="14082" max="14082" width="14.7109375" style="102" customWidth="1"/>
    <col min="14083" max="14335" width="11.5703125" style="102"/>
    <col min="14336" max="14336" width="15.28515625" style="102" customWidth="1"/>
    <col min="14337" max="14337" width="41.28515625" style="102" customWidth="1"/>
    <col min="14338" max="14338" width="14.7109375" style="102" customWidth="1"/>
    <col min="14339" max="14591" width="11.5703125" style="102"/>
    <col min="14592" max="14592" width="15.28515625" style="102" customWidth="1"/>
    <col min="14593" max="14593" width="41.28515625" style="102" customWidth="1"/>
    <col min="14594" max="14594" width="14.7109375" style="102" customWidth="1"/>
    <col min="14595" max="14847" width="11.5703125" style="102"/>
    <col min="14848" max="14848" width="15.28515625" style="102" customWidth="1"/>
    <col min="14849" max="14849" width="41.28515625" style="102" customWidth="1"/>
    <col min="14850" max="14850" width="14.7109375" style="102" customWidth="1"/>
    <col min="14851" max="15103" width="11.5703125" style="102"/>
    <col min="15104" max="15104" width="15.28515625" style="102" customWidth="1"/>
    <col min="15105" max="15105" width="41.28515625" style="102" customWidth="1"/>
    <col min="15106" max="15106" width="14.7109375" style="102" customWidth="1"/>
    <col min="15107" max="15359" width="11.5703125" style="102"/>
    <col min="15360" max="15360" width="15.28515625" style="102" customWidth="1"/>
    <col min="15361" max="15361" width="41.28515625" style="102" customWidth="1"/>
    <col min="15362" max="15362" width="14.7109375" style="102" customWidth="1"/>
    <col min="15363" max="15615" width="11.5703125" style="102"/>
    <col min="15616" max="15616" width="15.28515625" style="102" customWidth="1"/>
    <col min="15617" max="15617" width="41.28515625" style="102" customWidth="1"/>
    <col min="15618" max="15618" width="14.7109375" style="102" customWidth="1"/>
    <col min="15619" max="15871" width="11.5703125" style="102"/>
    <col min="15872" max="15872" width="15.28515625" style="102" customWidth="1"/>
    <col min="15873" max="15873" width="41.28515625" style="102" customWidth="1"/>
    <col min="15874" max="15874" width="14.7109375" style="102" customWidth="1"/>
    <col min="15875" max="16127" width="11.5703125" style="102"/>
    <col min="16128" max="16128" width="15.28515625" style="102" customWidth="1"/>
    <col min="16129" max="16129" width="41.28515625" style="102" customWidth="1"/>
    <col min="16130" max="16130" width="14.7109375" style="102" customWidth="1"/>
    <col min="16131" max="16383" width="11.5703125" style="102"/>
    <col min="16384" max="16384" width="11.5703125" style="102" customWidth="1"/>
  </cols>
  <sheetData>
    <row r="1" spans="1:4" s="101" customFormat="1" ht="45" customHeight="1">
      <c r="A1" s="107" t="s">
        <v>627</v>
      </c>
      <c r="B1" s="107"/>
      <c r="C1" s="107"/>
      <c r="D1" s="100"/>
    </row>
    <row r="2" spans="1:4" ht="13.5" thickBot="1"/>
    <row r="3" spans="1:4" s="103" customFormat="1" ht="30" customHeight="1" thickBot="1">
      <c r="A3" s="578" t="s">
        <v>199</v>
      </c>
      <c r="B3" s="583" t="s">
        <v>393</v>
      </c>
    </row>
    <row r="4" spans="1:4" s="103" customFormat="1" ht="19.899999999999999" customHeight="1">
      <c r="A4" s="358" t="s">
        <v>395</v>
      </c>
      <c r="B4" s="104">
        <v>1338032</v>
      </c>
    </row>
    <row r="5" spans="1:4" s="103" customFormat="1" ht="19.899999999999999" customHeight="1">
      <c r="A5" s="951" t="s">
        <v>571</v>
      </c>
      <c r="B5" s="357">
        <v>435415</v>
      </c>
    </row>
    <row r="6" spans="1:4" s="103" customFormat="1" ht="19.899999999999999" customHeight="1">
      <c r="A6" s="951" t="s">
        <v>568</v>
      </c>
      <c r="B6" s="357">
        <v>190155</v>
      </c>
    </row>
    <row r="7" spans="1:4" s="103" customFormat="1" ht="19.899999999999999" customHeight="1">
      <c r="A7" s="359" t="s">
        <v>200</v>
      </c>
      <c r="B7" s="105">
        <v>93318</v>
      </c>
    </row>
    <row r="8" spans="1:4" s="103" customFormat="1" ht="19.899999999999999" customHeight="1">
      <c r="A8" s="359" t="s">
        <v>569</v>
      </c>
      <c r="B8" s="105">
        <v>75708</v>
      </c>
    </row>
    <row r="9" spans="1:4" s="103" customFormat="1" ht="19.899999999999999" customHeight="1">
      <c r="A9" s="359" t="s">
        <v>396</v>
      </c>
      <c r="B9" s="105">
        <v>74645</v>
      </c>
    </row>
    <row r="10" spans="1:4" s="103" customFormat="1" ht="19.899999999999999" customHeight="1">
      <c r="A10" s="359" t="s">
        <v>394</v>
      </c>
      <c r="B10" s="105">
        <v>60912</v>
      </c>
    </row>
    <row r="11" spans="1:4" s="103" customFormat="1" ht="19.899999999999999" customHeight="1">
      <c r="A11" s="360" t="s">
        <v>570</v>
      </c>
      <c r="B11" s="356">
        <v>52055</v>
      </c>
    </row>
    <row r="12" spans="1:4" s="103" customFormat="1" ht="19.899999999999999" customHeight="1">
      <c r="A12" s="360" t="s">
        <v>572</v>
      </c>
      <c r="B12" s="356">
        <v>47262</v>
      </c>
    </row>
    <row r="13" spans="1:4" s="103" customFormat="1" ht="19.899999999999999" customHeight="1">
      <c r="A13" s="360" t="s">
        <v>628</v>
      </c>
      <c r="B13" s="356">
        <v>43319</v>
      </c>
    </row>
    <row r="14" spans="1:4" s="103" customFormat="1" ht="19.899999999999999" customHeight="1" thickBot="1">
      <c r="A14" s="361" t="s">
        <v>573</v>
      </c>
      <c r="B14" s="106">
        <v>35615</v>
      </c>
    </row>
    <row r="15" spans="1:4" ht="19.899999999999999" customHeight="1"/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32"/>
  <sheetViews>
    <sheetView topLeftCell="A14" zoomScaleNormal="100" workbookViewId="0">
      <selection activeCell="A35" sqref="A35"/>
    </sheetView>
  </sheetViews>
  <sheetFormatPr baseColWidth="10" defaultColWidth="11.5703125" defaultRowHeight="15"/>
  <cols>
    <col min="1" max="1" width="78.42578125" style="386" customWidth="1"/>
    <col min="2" max="3" width="10.7109375" style="386" customWidth="1"/>
    <col min="4" max="16384" width="11.5703125" style="386"/>
  </cols>
  <sheetData>
    <row r="1" spans="1:6" ht="45" customHeight="1">
      <c r="A1" s="384" t="s">
        <v>36</v>
      </c>
      <c r="B1" s="384"/>
      <c r="C1" s="384"/>
      <c r="D1" s="385"/>
      <c r="E1" s="385"/>
      <c r="F1" s="385"/>
    </row>
    <row r="2" spans="1:6" ht="15" customHeight="1"/>
    <row r="3" spans="1:6" ht="67.5">
      <c r="A3" s="387" t="s">
        <v>5</v>
      </c>
      <c r="B3" s="388" t="s">
        <v>6</v>
      </c>
      <c r="C3" s="388" t="s">
        <v>7</v>
      </c>
    </row>
    <row r="4" spans="1:6">
      <c r="A4" s="389" t="s">
        <v>8</v>
      </c>
      <c r="B4" s="390" t="s">
        <v>9</v>
      </c>
      <c r="C4" s="391" t="s">
        <v>10</v>
      </c>
    </row>
    <row r="5" spans="1:6">
      <c r="A5" s="389" t="s">
        <v>11</v>
      </c>
      <c r="B5" s="390" t="s">
        <v>10</v>
      </c>
      <c r="C5" s="391" t="s">
        <v>10</v>
      </c>
    </row>
    <row r="6" spans="1:6">
      <c r="A6" s="389" t="s">
        <v>12</v>
      </c>
      <c r="B6" s="390" t="s">
        <v>10</v>
      </c>
      <c r="C6" s="391" t="s">
        <v>10</v>
      </c>
    </row>
    <row r="7" spans="1:6" ht="15.75">
      <c r="A7" s="389" t="s">
        <v>13</v>
      </c>
      <c r="B7" s="390" t="s">
        <v>10</v>
      </c>
      <c r="C7" s="392"/>
    </row>
    <row r="8" spans="1:6">
      <c r="A8" s="389" t="s">
        <v>14</v>
      </c>
      <c r="B8" s="390" t="s">
        <v>10</v>
      </c>
      <c r="C8" s="391" t="s">
        <v>10</v>
      </c>
    </row>
    <row r="9" spans="1:6" ht="15.75">
      <c r="A9" s="389" t="s">
        <v>15</v>
      </c>
      <c r="B9" s="390" t="s">
        <v>10</v>
      </c>
      <c r="C9" s="392"/>
    </row>
    <row r="10" spans="1:6" ht="15.75">
      <c r="A10" s="389" t="s">
        <v>16</v>
      </c>
      <c r="B10" s="390" t="s">
        <v>10</v>
      </c>
      <c r="C10" s="392"/>
    </row>
    <row r="11" spans="1:6" ht="15.75">
      <c r="A11" s="389" t="s">
        <v>17</v>
      </c>
      <c r="B11" s="390" t="s">
        <v>10</v>
      </c>
      <c r="C11" s="392"/>
    </row>
    <row r="12" spans="1:6" ht="15.75">
      <c r="A12" s="389" t="s">
        <v>18</v>
      </c>
      <c r="B12" s="390" t="s">
        <v>10</v>
      </c>
      <c r="C12" s="392"/>
    </row>
    <row r="13" spans="1:6" ht="15.75">
      <c r="A13" s="389" t="s">
        <v>19</v>
      </c>
      <c r="B13" s="390" t="s">
        <v>20</v>
      </c>
      <c r="C13" s="392"/>
    </row>
    <row r="14" spans="1:6" ht="15.75">
      <c r="A14" s="389" t="s">
        <v>21</v>
      </c>
      <c r="B14" s="390" t="s">
        <v>20</v>
      </c>
      <c r="C14" s="392"/>
    </row>
    <row r="15" spans="1:6" ht="15.75">
      <c r="A15" s="389" t="s">
        <v>22</v>
      </c>
      <c r="B15" s="390" t="s">
        <v>20</v>
      </c>
      <c r="C15" s="392"/>
    </row>
    <row r="16" spans="1:6" ht="15.75">
      <c r="A16" s="389" t="s">
        <v>23</v>
      </c>
      <c r="B16" s="390" t="s">
        <v>20</v>
      </c>
      <c r="C16" s="392"/>
    </row>
    <row r="17" spans="1:3" ht="15.75">
      <c r="A17" s="389" t="s">
        <v>24</v>
      </c>
      <c r="B17" s="390" t="s">
        <v>20</v>
      </c>
      <c r="C17" s="392"/>
    </row>
    <row r="18" spans="1:3" ht="15.75">
      <c r="A18" s="389" t="s">
        <v>25</v>
      </c>
      <c r="B18" s="390" t="s">
        <v>20</v>
      </c>
      <c r="C18" s="392"/>
    </row>
    <row r="19" spans="1:3" ht="15.75">
      <c r="A19" s="389" t="s">
        <v>26</v>
      </c>
      <c r="B19" s="390" t="s">
        <v>10</v>
      </c>
      <c r="C19" s="392"/>
    </row>
    <row r="20" spans="1:3" ht="15.75">
      <c r="A20" s="389" t="s">
        <v>27</v>
      </c>
      <c r="B20" s="390" t="s">
        <v>20</v>
      </c>
      <c r="C20" s="392"/>
    </row>
    <row r="21" spans="1:3" ht="15.75">
      <c r="A21" s="389" t="s">
        <v>28</v>
      </c>
      <c r="B21" s="390" t="s">
        <v>10</v>
      </c>
      <c r="C21" s="392"/>
    </row>
    <row r="22" spans="1:3" ht="15.75">
      <c r="A22" s="389" t="s">
        <v>29</v>
      </c>
      <c r="B22" s="390" t="s">
        <v>10</v>
      </c>
      <c r="C22" s="392"/>
    </row>
    <row r="23" spans="1:3" ht="15.75">
      <c r="A23" s="389" t="s">
        <v>30</v>
      </c>
      <c r="B23" s="390" t="s">
        <v>10</v>
      </c>
      <c r="C23" s="392"/>
    </row>
    <row r="24" spans="1:3" ht="15.75">
      <c r="A24" s="389" t="s">
        <v>560</v>
      </c>
      <c r="B24" s="390" t="s">
        <v>10</v>
      </c>
      <c r="C24" s="392"/>
    </row>
    <row r="25" spans="1:3">
      <c r="A25" s="389" t="s">
        <v>31</v>
      </c>
      <c r="B25" s="390" t="s">
        <v>10</v>
      </c>
      <c r="C25" s="391" t="s">
        <v>10</v>
      </c>
    </row>
    <row r="26" spans="1:3">
      <c r="A26" s="389" t="s">
        <v>610</v>
      </c>
      <c r="B26" s="390" t="s">
        <v>10</v>
      </c>
      <c r="C26" s="391" t="s">
        <v>10</v>
      </c>
    </row>
    <row r="27" spans="1:3">
      <c r="A27" s="389" t="s">
        <v>611</v>
      </c>
      <c r="B27" s="390" t="s">
        <v>10</v>
      </c>
      <c r="C27" s="391" t="s">
        <v>10</v>
      </c>
    </row>
    <row r="28" spans="1:3">
      <c r="A28" s="389" t="s">
        <v>32</v>
      </c>
      <c r="B28" s="390" t="s">
        <v>10</v>
      </c>
      <c r="C28" s="391" t="s">
        <v>10</v>
      </c>
    </row>
    <row r="29" spans="1:3">
      <c r="A29" s="389" t="s">
        <v>33</v>
      </c>
      <c r="B29" s="390" t="s">
        <v>10</v>
      </c>
      <c r="C29" s="391" t="s">
        <v>10</v>
      </c>
    </row>
    <row r="30" spans="1:3" ht="19.149999999999999" customHeight="1"/>
    <row r="31" spans="1:3" s="393" customFormat="1" ht="38.25" customHeight="1">
      <c r="A31" s="1105" t="s">
        <v>34</v>
      </c>
      <c r="B31" s="1105"/>
      <c r="C31" s="1105"/>
    </row>
    <row r="32" spans="1:3" s="393" customFormat="1">
      <c r="A32" s="394" t="s">
        <v>35</v>
      </c>
      <c r="B32" s="395"/>
      <c r="C32" s="395"/>
    </row>
  </sheetData>
  <mergeCells count="1">
    <mergeCell ref="A31:C31"/>
  </mergeCells>
  <printOptions horizontalCentered="1" verticalCentered="1"/>
  <pageMargins left="0" right="0" top="0.35433070866141736" bottom="0.31496062992125984" header="0" footer="0.19685039370078741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0"/>
  <sheetViews>
    <sheetView zoomScaleNormal="100" workbookViewId="0">
      <selection activeCell="G17" sqref="G17"/>
    </sheetView>
  </sheetViews>
  <sheetFormatPr baseColWidth="10" defaultRowHeight="12.75"/>
  <cols>
    <col min="1" max="1" width="54.140625" style="45" customWidth="1"/>
    <col min="2" max="2" width="14.7109375" style="45" customWidth="1"/>
    <col min="3" max="256" width="11.5703125" style="45"/>
    <col min="257" max="257" width="54.140625" style="45" customWidth="1"/>
    <col min="258" max="258" width="14.7109375" style="45" customWidth="1"/>
    <col min="259" max="512" width="11.5703125" style="45"/>
    <col min="513" max="513" width="54.140625" style="45" customWidth="1"/>
    <col min="514" max="514" width="14.7109375" style="45" customWidth="1"/>
    <col min="515" max="768" width="11.5703125" style="45"/>
    <col min="769" max="769" width="54.140625" style="45" customWidth="1"/>
    <col min="770" max="770" width="14.7109375" style="45" customWidth="1"/>
    <col min="771" max="1024" width="11.5703125" style="45"/>
    <col min="1025" max="1025" width="54.140625" style="45" customWidth="1"/>
    <col min="1026" max="1026" width="14.7109375" style="45" customWidth="1"/>
    <col min="1027" max="1280" width="11.5703125" style="45"/>
    <col min="1281" max="1281" width="54.140625" style="45" customWidth="1"/>
    <col min="1282" max="1282" width="14.7109375" style="45" customWidth="1"/>
    <col min="1283" max="1536" width="11.5703125" style="45"/>
    <col min="1537" max="1537" width="54.140625" style="45" customWidth="1"/>
    <col min="1538" max="1538" width="14.7109375" style="45" customWidth="1"/>
    <col min="1539" max="1792" width="11.5703125" style="45"/>
    <col min="1793" max="1793" width="54.140625" style="45" customWidth="1"/>
    <col min="1794" max="1794" width="14.7109375" style="45" customWidth="1"/>
    <col min="1795" max="2048" width="11.5703125" style="45"/>
    <col min="2049" max="2049" width="54.140625" style="45" customWidth="1"/>
    <col min="2050" max="2050" width="14.7109375" style="45" customWidth="1"/>
    <col min="2051" max="2304" width="11.5703125" style="45"/>
    <col min="2305" max="2305" width="54.140625" style="45" customWidth="1"/>
    <col min="2306" max="2306" width="14.7109375" style="45" customWidth="1"/>
    <col min="2307" max="2560" width="11.5703125" style="45"/>
    <col min="2561" max="2561" width="54.140625" style="45" customWidth="1"/>
    <col min="2562" max="2562" width="14.7109375" style="45" customWidth="1"/>
    <col min="2563" max="2816" width="11.5703125" style="45"/>
    <col min="2817" max="2817" width="54.140625" style="45" customWidth="1"/>
    <col min="2818" max="2818" width="14.7109375" style="45" customWidth="1"/>
    <col min="2819" max="3072" width="11.5703125" style="45"/>
    <col min="3073" max="3073" width="54.140625" style="45" customWidth="1"/>
    <col min="3074" max="3074" width="14.7109375" style="45" customWidth="1"/>
    <col min="3075" max="3328" width="11.5703125" style="45"/>
    <col min="3329" max="3329" width="54.140625" style="45" customWidth="1"/>
    <col min="3330" max="3330" width="14.7109375" style="45" customWidth="1"/>
    <col min="3331" max="3584" width="11.5703125" style="45"/>
    <col min="3585" max="3585" width="54.140625" style="45" customWidth="1"/>
    <col min="3586" max="3586" width="14.7109375" style="45" customWidth="1"/>
    <col min="3587" max="3840" width="11.5703125" style="45"/>
    <col min="3841" max="3841" width="54.140625" style="45" customWidth="1"/>
    <col min="3842" max="3842" width="14.7109375" style="45" customWidth="1"/>
    <col min="3843" max="4096" width="11.5703125" style="45"/>
    <col min="4097" max="4097" width="54.140625" style="45" customWidth="1"/>
    <col min="4098" max="4098" width="14.7109375" style="45" customWidth="1"/>
    <col min="4099" max="4352" width="11.5703125" style="45"/>
    <col min="4353" max="4353" width="54.140625" style="45" customWidth="1"/>
    <col min="4354" max="4354" width="14.7109375" style="45" customWidth="1"/>
    <col min="4355" max="4608" width="11.5703125" style="45"/>
    <col min="4609" max="4609" width="54.140625" style="45" customWidth="1"/>
    <col min="4610" max="4610" width="14.7109375" style="45" customWidth="1"/>
    <col min="4611" max="4864" width="11.5703125" style="45"/>
    <col min="4865" max="4865" width="54.140625" style="45" customWidth="1"/>
    <col min="4866" max="4866" width="14.7109375" style="45" customWidth="1"/>
    <col min="4867" max="5120" width="11.5703125" style="45"/>
    <col min="5121" max="5121" width="54.140625" style="45" customWidth="1"/>
    <col min="5122" max="5122" width="14.7109375" style="45" customWidth="1"/>
    <col min="5123" max="5376" width="11.5703125" style="45"/>
    <col min="5377" max="5377" width="54.140625" style="45" customWidth="1"/>
    <col min="5378" max="5378" width="14.7109375" style="45" customWidth="1"/>
    <col min="5379" max="5632" width="11.5703125" style="45"/>
    <col min="5633" max="5633" width="54.140625" style="45" customWidth="1"/>
    <col min="5634" max="5634" width="14.7109375" style="45" customWidth="1"/>
    <col min="5635" max="5888" width="11.5703125" style="45"/>
    <col min="5889" max="5889" width="54.140625" style="45" customWidth="1"/>
    <col min="5890" max="5890" width="14.7109375" style="45" customWidth="1"/>
    <col min="5891" max="6144" width="11.5703125" style="45"/>
    <col min="6145" max="6145" width="54.140625" style="45" customWidth="1"/>
    <col min="6146" max="6146" width="14.7109375" style="45" customWidth="1"/>
    <col min="6147" max="6400" width="11.5703125" style="45"/>
    <col min="6401" max="6401" width="54.140625" style="45" customWidth="1"/>
    <col min="6402" max="6402" width="14.7109375" style="45" customWidth="1"/>
    <col min="6403" max="6656" width="11.5703125" style="45"/>
    <col min="6657" max="6657" width="54.140625" style="45" customWidth="1"/>
    <col min="6658" max="6658" width="14.7109375" style="45" customWidth="1"/>
    <col min="6659" max="6912" width="11.5703125" style="45"/>
    <col min="6913" max="6913" width="54.140625" style="45" customWidth="1"/>
    <col min="6914" max="6914" width="14.7109375" style="45" customWidth="1"/>
    <col min="6915" max="7168" width="11.5703125" style="45"/>
    <col min="7169" max="7169" width="54.140625" style="45" customWidth="1"/>
    <col min="7170" max="7170" width="14.7109375" style="45" customWidth="1"/>
    <col min="7171" max="7424" width="11.5703125" style="45"/>
    <col min="7425" max="7425" width="54.140625" style="45" customWidth="1"/>
    <col min="7426" max="7426" width="14.7109375" style="45" customWidth="1"/>
    <col min="7427" max="7680" width="11.5703125" style="45"/>
    <col min="7681" max="7681" width="54.140625" style="45" customWidth="1"/>
    <col min="7682" max="7682" width="14.7109375" style="45" customWidth="1"/>
    <col min="7683" max="7936" width="11.5703125" style="45"/>
    <col min="7937" max="7937" width="54.140625" style="45" customWidth="1"/>
    <col min="7938" max="7938" width="14.7109375" style="45" customWidth="1"/>
    <col min="7939" max="8192" width="11.5703125" style="45"/>
    <col min="8193" max="8193" width="54.140625" style="45" customWidth="1"/>
    <col min="8194" max="8194" width="14.7109375" style="45" customWidth="1"/>
    <col min="8195" max="8448" width="11.5703125" style="45"/>
    <col min="8449" max="8449" width="54.140625" style="45" customWidth="1"/>
    <col min="8450" max="8450" width="14.7109375" style="45" customWidth="1"/>
    <col min="8451" max="8704" width="11.5703125" style="45"/>
    <col min="8705" max="8705" width="54.140625" style="45" customWidth="1"/>
    <col min="8706" max="8706" width="14.7109375" style="45" customWidth="1"/>
    <col min="8707" max="8960" width="11.5703125" style="45"/>
    <col min="8961" max="8961" width="54.140625" style="45" customWidth="1"/>
    <col min="8962" max="8962" width="14.7109375" style="45" customWidth="1"/>
    <col min="8963" max="9216" width="11.5703125" style="45"/>
    <col min="9217" max="9217" width="54.140625" style="45" customWidth="1"/>
    <col min="9218" max="9218" width="14.7109375" style="45" customWidth="1"/>
    <col min="9219" max="9472" width="11.5703125" style="45"/>
    <col min="9473" max="9473" width="54.140625" style="45" customWidth="1"/>
    <col min="9474" max="9474" width="14.7109375" style="45" customWidth="1"/>
    <col min="9475" max="9728" width="11.5703125" style="45"/>
    <col min="9729" max="9729" width="54.140625" style="45" customWidth="1"/>
    <col min="9730" max="9730" width="14.7109375" style="45" customWidth="1"/>
    <col min="9731" max="9984" width="11.5703125" style="45"/>
    <col min="9985" max="9985" width="54.140625" style="45" customWidth="1"/>
    <col min="9986" max="9986" width="14.7109375" style="45" customWidth="1"/>
    <col min="9987" max="10240" width="11.5703125" style="45"/>
    <col min="10241" max="10241" width="54.140625" style="45" customWidth="1"/>
    <col min="10242" max="10242" width="14.7109375" style="45" customWidth="1"/>
    <col min="10243" max="10496" width="11.5703125" style="45"/>
    <col min="10497" max="10497" width="54.140625" style="45" customWidth="1"/>
    <col min="10498" max="10498" width="14.7109375" style="45" customWidth="1"/>
    <col min="10499" max="10752" width="11.5703125" style="45"/>
    <col min="10753" max="10753" width="54.140625" style="45" customWidth="1"/>
    <col min="10754" max="10754" width="14.7109375" style="45" customWidth="1"/>
    <col min="10755" max="11008" width="11.5703125" style="45"/>
    <col min="11009" max="11009" width="54.140625" style="45" customWidth="1"/>
    <col min="11010" max="11010" width="14.7109375" style="45" customWidth="1"/>
    <col min="11011" max="11264" width="11.5703125" style="45"/>
    <col min="11265" max="11265" width="54.140625" style="45" customWidth="1"/>
    <col min="11266" max="11266" width="14.7109375" style="45" customWidth="1"/>
    <col min="11267" max="11520" width="11.5703125" style="45"/>
    <col min="11521" max="11521" width="54.140625" style="45" customWidth="1"/>
    <col min="11522" max="11522" width="14.7109375" style="45" customWidth="1"/>
    <col min="11523" max="11776" width="11.5703125" style="45"/>
    <col min="11777" max="11777" width="54.140625" style="45" customWidth="1"/>
    <col min="11778" max="11778" width="14.7109375" style="45" customWidth="1"/>
    <col min="11779" max="12032" width="11.5703125" style="45"/>
    <col min="12033" max="12033" width="54.140625" style="45" customWidth="1"/>
    <col min="12034" max="12034" width="14.7109375" style="45" customWidth="1"/>
    <col min="12035" max="12288" width="11.5703125" style="45"/>
    <col min="12289" max="12289" width="54.140625" style="45" customWidth="1"/>
    <col min="12290" max="12290" width="14.7109375" style="45" customWidth="1"/>
    <col min="12291" max="12544" width="11.5703125" style="45"/>
    <col min="12545" max="12545" width="54.140625" style="45" customWidth="1"/>
    <col min="12546" max="12546" width="14.7109375" style="45" customWidth="1"/>
    <col min="12547" max="12800" width="11.5703125" style="45"/>
    <col min="12801" max="12801" width="54.140625" style="45" customWidth="1"/>
    <col min="12802" max="12802" width="14.7109375" style="45" customWidth="1"/>
    <col min="12803" max="13056" width="11.5703125" style="45"/>
    <col min="13057" max="13057" width="54.140625" style="45" customWidth="1"/>
    <col min="13058" max="13058" width="14.7109375" style="45" customWidth="1"/>
    <col min="13059" max="13312" width="11.5703125" style="45"/>
    <col min="13313" max="13313" width="54.140625" style="45" customWidth="1"/>
    <col min="13314" max="13314" width="14.7109375" style="45" customWidth="1"/>
    <col min="13315" max="13568" width="11.5703125" style="45"/>
    <col min="13569" max="13569" width="54.140625" style="45" customWidth="1"/>
    <col min="13570" max="13570" width="14.7109375" style="45" customWidth="1"/>
    <col min="13571" max="13824" width="11.5703125" style="45"/>
    <col min="13825" max="13825" width="54.140625" style="45" customWidth="1"/>
    <col min="13826" max="13826" width="14.7109375" style="45" customWidth="1"/>
    <col min="13827" max="14080" width="11.5703125" style="45"/>
    <col min="14081" max="14081" width="54.140625" style="45" customWidth="1"/>
    <col min="14082" max="14082" width="14.7109375" style="45" customWidth="1"/>
    <col min="14083" max="14336" width="11.5703125" style="45"/>
    <col min="14337" max="14337" width="54.140625" style="45" customWidth="1"/>
    <col min="14338" max="14338" width="14.7109375" style="45" customWidth="1"/>
    <col min="14339" max="14592" width="11.5703125" style="45"/>
    <col min="14593" max="14593" width="54.140625" style="45" customWidth="1"/>
    <col min="14594" max="14594" width="14.7109375" style="45" customWidth="1"/>
    <col min="14595" max="14848" width="11.5703125" style="45"/>
    <col min="14849" max="14849" width="54.140625" style="45" customWidth="1"/>
    <col min="14850" max="14850" width="14.7109375" style="45" customWidth="1"/>
    <col min="14851" max="15104" width="11.5703125" style="45"/>
    <col min="15105" max="15105" width="54.140625" style="45" customWidth="1"/>
    <col min="15106" max="15106" width="14.7109375" style="45" customWidth="1"/>
    <col min="15107" max="15360" width="11.5703125" style="45"/>
    <col min="15361" max="15361" width="54.140625" style="45" customWidth="1"/>
    <col min="15362" max="15362" width="14.7109375" style="45" customWidth="1"/>
    <col min="15363" max="15616" width="11.5703125" style="45"/>
    <col min="15617" max="15617" width="54.140625" style="45" customWidth="1"/>
    <col min="15618" max="15618" width="14.7109375" style="45" customWidth="1"/>
    <col min="15619" max="15872" width="11.5703125" style="45"/>
    <col min="15873" max="15873" width="54.140625" style="45" customWidth="1"/>
    <col min="15874" max="15874" width="14.7109375" style="45" customWidth="1"/>
    <col min="15875" max="16128" width="11.5703125" style="45"/>
    <col min="16129" max="16129" width="54.140625" style="45" customWidth="1"/>
    <col min="16130" max="16130" width="14.7109375" style="45" customWidth="1"/>
    <col min="16131" max="16384" width="11.5703125" style="45"/>
  </cols>
  <sheetData>
    <row r="1" spans="1:4" s="78" customFormat="1" ht="45" customHeight="1">
      <c r="A1" s="81" t="s">
        <v>629</v>
      </c>
      <c r="B1" s="111"/>
      <c r="C1" s="111"/>
      <c r="D1" s="80"/>
    </row>
    <row r="2" spans="1:4" ht="13.5" thickBot="1"/>
    <row r="3" spans="1:4" ht="30" customHeight="1" thickBot="1">
      <c r="A3" s="583" t="s">
        <v>201</v>
      </c>
      <c r="B3" s="583" t="s">
        <v>44</v>
      </c>
    </row>
    <row r="4" spans="1:4" ht="19.899999999999999" customHeight="1">
      <c r="A4" s="379" t="s">
        <v>202</v>
      </c>
      <c r="B4" s="380">
        <v>407623</v>
      </c>
      <c r="D4"/>
    </row>
    <row r="5" spans="1:4" ht="19.899999999999999" customHeight="1">
      <c r="A5" s="381" t="s">
        <v>203</v>
      </c>
      <c r="B5" s="382">
        <v>174553</v>
      </c>
      <c r="D5"/>
    </row>
    <row r="6" spans="1:4" ht="19.899999999999999" customHeight="1">
      <c r="A6" s="217" t="s">
        <v>397</v>
      </c>
      <c r="B6" s="108">
        <v>119695</v>
      </c>
      <c r="D6"/>
    </row>
    <row r="7" spans="1:4" ht="19.899999999999999" customHeight="1">
      <c r="A7" s="217" t="s">
        <v>399</v>
      </c>
      <c r="B7" s="108">
        <v>46716</v>
      </c>
      <c r="D7"/>
    </row>
    <row r="8" spans="1:4" ht="19.899999999999999" customHeight="1">
      <c r="A8" s="217" t="s">
        <v>204</v>
      </c>
      <c r="B8" s="108">
        <v>45370</v>
      </c>
      <c r="D8"/>
    </row>
    <row r="9" spans="1:4" ht="19.899999999999999" customHeight="1">
      <c r="A9" s="217" t="s">
        <v>205</v>
      </c>
      <c r="B9" s="108">
        <v>20620</v>
      </c>
      <c r="D9"/>
    </row>
    <row r="10" spans="1:4" ht="19.899999999999999" customHeight="1">
      <c r="A10" s="209" t="s">
        <v>206</v>
      </c>
      <c r="B10" s="108">
        <v>17576</v>
      </c>
      <c r="D10"/>
    </row>
    <row r="11" spans="1:4" ht="19.899999999999999" customHeight="1">
      <c r="A11" s="209" t="s">
        <v>207</v>
      </c>
      <c r="B11" s="108">
        <v>15992</v>
      </c>
      <c r="D11"/>
    </row>
    <row r="12" spans="1:4" ht="19.899999999999999" customHeight="1">
      <c r="A12" s="209" t="s">
        <v>208</v>
      </c>
      <c r="B12" s="108">
        <v>39855</v>
      </c>
      <c r="D12"/>
    </row>
    <row r="13" spans="1:4" ht="19.899999999999999" customHeight="1">
      <c r="A13" s="217" t="s">
        <v>209</v>
      </c>
      <c r="B13" s="108">
        <v>13282</v>
      </c>
      <c r="D13"/>
    </row>
    <row r="14" spans="1:4" ht="19.899999999999999" customHeight="1">
      <c r="A14" s="217" t="s">
        <v>210</v>
      </c>
      <c r="B14" s="108">
        <v>9501</v>
      </c>
      <c r="D14"/>
    </row>
    <row r="15" spans="1:4" ht="19.899999999999999" customHeight="1">
      <c r="A15" s="218" t="s">
        <v>211</v>
      </c>
      <c r="B15" s="109">
        <v>4058</v>
      </c>
      <c r="D15"/>
    </row>
    <row r="16" spans="1:4" ht="19.899999999999999" customHeight="1" thickBot="1">
      <c r="A16" s="218" t="s">
        <v>566</v>
      </c>
      <c r="B16" s="109">
        <v>5900</v>
      </c>
      <c r="D16"/>
    </row>
    <row r="17" spans="1:4" ht="19.899999999999999" customHeight="1" thickBot="1">
      <c r="A17" s="586" t="s">
        <v>43</v>
      </c>
      <c r="B17" s="587">
        <f>B4+SUM(B6:B16)</f>
        <v>746188</v>
      </c>
      <c r="D17"/>
    </row>
    <row r="18" spans="1:4" ht="15" customHeight="1">
      <c r="A18" s="110"/>
    </row>
    <row r="19" spans="1:4" ht="25.15" customHeight="1">
      <c r="A19" s="278" t="s">
        <v>398</v>
      </c>
      <c r="B19" s="219"/>
    </row>
    <row r="20" spans="1:4" ht="10.5" customHeight="1">
      <c r="A20"/>
      <c r="B20"/>
      <c r="C20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0"/>
  <sheetViews>
    <sheetView zoomScaleNormal="100" workbookViewId="0">
      <selection activeCell="L25" sqref="L25"/>
    </sheetView>
  </sheetViews>
  <sheetFormatPr baseColWidth="10" defaultRowHeight="12.75"/>
  <cols>
    <col min="1" max="2" width="12.7109375" style="79" customWidth="1"/>
    <col min="3" max="3" width="14.28515625" style="79" customWidth="1"/>
    <col min="4" max="4" width="16.85546875" style="79" customWidth="1"/>
    <col min="5" max="6" width="12.7109375" style="79" customWidth="1"/>
    <col min="7" max="255" width="11.5703125" style="79"/>
    <col min="256" max="262" width="12.7109375" style="79" customWidth="1"/>
    <col min="263" max="511" width="11.5703125" style="79"/>
    <col min="512" max="518" width="12.7109375" style="79" customWidth="1"/>
    <col min="519" max="767" width="11.5703125" style="79"/>
    <col min="768" max="774" width="12.7109375" style="79" customWidth="1"/>
    <col min="775" max="1023" width="11.5703125" style="79"/>
    <col min="1024" max="1030" width="12.7109375" style="79" customWidth="1"/>
    <col min="1031" max="1279" width="11.5703125" style="79"/>
    <col min="1280" max="1286" width="12.7109375" style="79" customWidth="1"/>
    <col min="1287" max="1535" width="11.5703125" style="79"/>
    <col min="1536" max="1542" width="12.7109375" style="79" customWidth="1"/>
    <col min="1543" max="1791" width="11.5703125" style="79"/>
    <col min="1792" max="1798" width="12.7109375" style="79" customWidth="1"/>
    <col min="1799" max="2047" width="11.5703125" style="79"/>
    <col min="2048" max="2054" width="12.7109375" style="79" customWidth="1"/>
    <col min="2055" max="2303" width="11.5703125" style="79"/>
    <col min="2304" max="2310" width="12.7109375" style="79" customWidth="1"/>
    <col min="2311" max="2559" width="11.5703125" style="79"/>
    <col min="2560" max="2566" width="12.7109375" style="79" customWidth="1"/>
    <col min="2567" max="2815" width="11.5703125" style="79"/>
    <col min="2816" max="2822" width="12.7109375" style="79" customWidth="1"/>
    <col min="2823" max="3071" width="11.5703125" style="79"/>
    <col min="3072" max="3078" width="12.7109375" style="79" customWidth="1"/>
    <col min="3079" max="3327" width="11.5703125" style="79"/>
    <col min="3328" max="3334" width="12.7109375" style="79" customWidth="1"/>
    <col min="3335" max="3583" width="11.5703125" style="79"/>
    <col min="3584" max="3590" width="12.7109375" style="79" customWidth="1"/>
    <col min="3591" max="3839" width="11.5703125" style="79"/>
    <col min="3840" max="3846" width="12.7109375" style="79" customWidth="1"/>
    <col min="3847" max="4095" width="11.5703125" style="79"/>
    <col min="4096" max="4102" width="12.7109375" style="79" customWidth="1"/>
    <col min="4103" max="4351" width="11.5703125" style="79"/>
    <col min="4352" max="4358" width="12.7109375" style="79" customWidth="1"/>
    <col min="4359" max="4607" width="11.5703125" style="79"/>
    <col min="4608" max="4614" width="12.7109375" style="79" customWidth="1"/>
    <col min="4615" max="4863" width="11.5703125" style="79"/>
    <col min="4864" max="4870" width="12.7109375" style="79" customWidth="1"/>
    <col min="4871" max="5119" width="11.5703125" style="79"/>
    <col min="5120" max="5126" width="12.7109375" style="79" customWidth="1"/>
    <col min="5127" max="5375" width="11.5703125" style="79"/>
    <col min="5376" max="5382" width="12.7109375" style="79" customWidth="1"/>
    <col min="5383" max="5631" width="11.5703125" style="79"/>
    <col min="5632" max="5638" width="12.7109375" style="79" customWidth="1"/>
    <col min="5639" max="5887" width="11.5703125" style="79"/>
    <col min="5888" max="5894" width="12.7109375" style="79" customWidth="1"/>
    <col min="5895" max="6143" width="11.5703125" style="79"/>
    <col min="6144" max="6150" width="12.7109375" style="79" customWidth="1"/>
    <col min="6151" max="6399" width="11.5703125" style="79"/>
    <col min="6400" max="6406" width="12.7109375" style="79" customWidth="1"/>
    <col min="6407" max="6655" width="11.5703125" style="79"/>
    <col min="6656" max="6662" width="12.7109375" style="79" customWidth="1"/>
    <col min="6663" max="6911" width="11.5703125" style="79"/>
    <col min="6912" max="6918" width="12.7109375" style="79" customWidth="1"/>
    <col min="6919" max="7167" width="11.5703125" style="79"/>
    <col min="7168" max="7174" width="12.7109375" style="79" customWidth="1"/>
    <col min="7175" max="7423" width="11.5703125" style="79"/>
    <col min="7424" max="7430" width="12.7109375" style="79" customWidth="1"/>
    <col min="7431" max="7679" width="11.5703125" style="79"/>
    <col min="7680" max="7686" width="12.7109375" style="79" customWidth="1"/>
    <col min="7687" max="7935" width="11.5703125" style="79"/>
    <col min="7936" max="7942" width="12.7109375" style="79" customWidth="1"/>
    <col min="7943" max="8191" width="11.5703125" style="79"/>
    <col min="8192" max="8198" width="12.7109375" style="79" customWidth="1"/>
    <col min="8199" max="8447" width="11.5703125" style="79"/>
    <col min="8448" max="8454" width="12.7109375" style="79" customWidth="1"/>
    <col min="8455" max="8703" width="11.5703125" style="79"/>
    <col min="8704" max="8710" width="12.7109375" style="79" customWidth="1"/>
    <col min="8711" max="8959" width="11.5703125" style="79"/>
    <col min="8960" max="8966" width="12.7109375" style="79" customWidth="1"/>
    <col min="8967" max="9215" width="11.5703125" style="79"/>
    <col min="9216" max="9222" width="12.7109375" style="79" customWidth="1"/>
    <col min="9223" max="9471" width="11.5703125" style="79"/>
    <col min="9472" max="9478" width="12.7109375" style="79" customWidth="1"/>
    <col min="9479" max="9727" width="11.5703125" style="79"/>
    <col min="9728" max="9734" width="12.7109375" style="79" customWidth="1"/>
    <col min="9735" max="9983" width="11.5703125" style="79"/>
    <col min="9984" max="9990" width="12.7109375" style="79" customWidth="1"/>
    <col min="9991" max="10239" width="11.5703125" style="79"/>
    <col min="10240" max="10246" width="12.7109375" style="79" customWidth="1"/>
    <col min="10247" max="10495" width="11.5703125" style="79"/>
    <col min="10496" max="10502" width="12.7109375" style="79" customWidth="1"/>
    <col min="10503" max="10751" width="11.5703125" style="79"/>
    <col min="10752" max="10758" width="12.7109375" style="79" customWidth="1"/>
    <col min="10759" max="11007" width="11.5703125" style="79"/>
    <col min="11008" max="11014" width="12.7109375" style="79" customWidth="1"/>
    <col min="11015" max="11263" width="11.5703125" style="79"/>
    <col min="11264" max="11270" width="12.7109375" style="79" customWidth="1"/>
    <col min="11271" max="11519" width="11.5703125" style="79"/>
    <col min="11520" max="11526" width="12.7109375" style="79" customWidth="1"/>
    <col min="11527" max="11775" width="11.5703125" style="79"/>
    <col min="11776" max="11782" width="12.7109375" style="79" customWidth="1"/>
    <col min="11783" max="12031" width="11.5703125" style="79"/>
    <col min="12032" max="12038" width="12.7109375" style="79" customWidth="1"/>
    <col min="12039" max="12287" width="11.5703125" style="79"/>
    <col min="12288" max="12294" width="12.7109375" style="79" customWidth="1"/>
    <col min="12295" max="12543" width="11.5703125" style="79"/>
    <col min="12544" max="12550" width="12.7109375" style="79" customWidth="1"/>
    <col min="12551" max="12799" width="11.5703125" style="79"/>
    <col min="12800" max="12806" width="12.7109375" style="79" customWidth="1"/>
    <col min="12807" max="13055" width="11.5703125" style="79"/>
    <col min="13056" max="13062" width="12.7109375" style="79" customWidth="1"/>
    <col min="13063" max="13311" width="11.5703125" style="79"/>
    <col min="13312" max="13318" width="12.7109375" style="79" customWidth="1"/>
    <col min="13319" max="13567" width="11.5703125" style="79"/>
    <col min="13568" max="13574" width="12.7109375" style="79" customWidth="1"/>
    <col min="13575" max="13823" width="11.5703125" style="79"/>
    <col min="13824" max="13830" width="12.7109375" style="79" customWidth="1"/>
    <col min="13831" max="14079" width="11.5703125" style="79"/>
    <col min="14080" max="14086" width="12.7109375" style="79" customWidth="1"/>
    <col min="14087" max="14335" width="11.5703125" style="79"/>
    <col min="14336" max="14342" width="12.7109375" style="79" customWidth="1"/>
    <col min="14343" max="14591" width="11.5703125" style="79"/>
    <col min="14592" max="14598" width="12.7109375" style="79" customWidth="1"/>
    <col min="14599" max="14847" width="11.5703125" style="79"/>
    <col min="14848" max="14854" width="12.7109375" style="79" customWidth="1"/>
    <col min="14855" max="15103" width="11.5703125" style="79"/>
    <col min="15104" max="15110" width="12.7109375" style="79" customWidth="1"/>
    <col min="15111" max="15359" width="11.5703125" style="79"/>
    <col min="15360" max="15366" width="12.7109375" style="79" customWidth="1"/>
    <col min="15367" max="15615" width="11.5703125" style="79"/>
    <col min="15616" max="15622" width="12.7109375" style="79" customWidth="1"/>
    <col min="15623" max="15871" width="11.5703125" style="79"/>
    <col min="15872" max="15878" width="12.7109375" style="79" customWidth="1"/>
    <col min="15879" max="16127" width="11.5703125" style="79"/>
    <col min="16128" max="16134" width="12.7109375" style="79" customWidth="1"/>
    <col min="16135" max="16384" width="11.5703125" style="79"/>
  </cols>
  <sheetData>
    <row r="1" spans="1:7" s="78" customFormat="1" ht="45" customHeight="1">
      <c r="A1" s="81" t="s">
        <v>630</v>
      </c>
      <c r="B1" s="81"/>
      <c r="C1" s="81"/>
      <c r="D1" s="81"/>
      <c r="E1" s="81"/>
      <c r="F1" s="81"/>
      <c r="G1" s="81"/>
    </row>
    <row r="2" spans="1:7" s="42" customFormat="1"/>
    <row r="28" spans="1:7" ht="13.5" thickBot="1">
      <c r="A28" s="890"/>
    </row>
    <row r="29" spans="1:7" ht="60" customHeight="1" thickBot="1">
      <c r="A29" s="353" t="s">
        <v>177</v>
      </c>
      <c r="B29" s="829" t="s">
        <v>124</v>
      </c>
      <c r="C29" s="830" t="s">
        <v>69</v>
      </c>
      <c r="D29" s="830" t="s">
        <v>499</v>
      </c>
      <c r="E29" s="830" t="s">
        <v>212</v>
      </c>
      <c r="F29" s="831" t="s">
        <v>213</v>
      </c>
      <c r="G29"/>
    </row>
    <row r="30" spans="1:7" ht="18" customHeight="1">
      <c r="A30" s="214">
        <v>2009</v>
      </c>
      <c r="B30" s="871">
        <v>139298</v>
      </c>
      <c r="C30" s="872">
        <v>48019</v>
      </c>
      <c r="D30" s="872">
        <v>11313</v>
      </c>
      <c r="E30" s="872">
        <v>74083</v>
      </c>
      <c r="F30" s="873">
        <v>17454</v>
      </c>
      <c r="G30"/>
    </row>
    <row r="31" spans="1:7" ht="18" customHeight="1">
      <c r="A31" s="215">
        <v>2010</v>
      </c>
      <c r="B31" s="832">
        <v>155555</v>
      </c>
      <c r="C31" s="833">
        <v>49976</v>
      </c>
      <c r="D31" s="833">
        <v>16241</v>
      </c>
      <c r="E31" s="833">
        <v>93924</v>
      </c>
      <c r="F31" s="834">
        <v>17852</v>
      </c>
      <c r="G31"/>
    </row>
    <row r="32" spans="1:7" ht="18" customHeight="1">
      <c r="A32" s="215">
        <v>2011</v>
      </c>
      <c r="B32" s="832">
        <v>158799</v>
      </c>
      <c r="C32" s="833">
        <v>52600</v>
      </c>
      <c r="D32" s="833">
        <v>20904</v>
      </c>
      <c r="E32" s="833">
        <v>99132</v>
      </c>
      <c r="F32" s="834">
        <v>18416</v>
      </c>
      <c r="G32"/>
    </row>
    <row r="33" spans="1:7" ht="18" customHeight="1">
      <c r="A33" s="215">
        <v>2012</v>
      </c>
      <c r="B33" s="832">
        <v>160883</v>
      </c>
      <c r="C33" s="833">
        <v>54438</v>
      </c>
      <c r="D33" s="833">
        <v>21534</v>
      </c>
      <c r="E33" s="833">
        <v>99711</v>
      </c>
      <c r="F33" s="834">
        <v>18042</v>
      </c>
      <c r="G33"/>
    </row>
    <row r="34" spans="1:7" ht="18" customHeight="1">
      <c r="A34" s="215">
        <v>2013</v>
      </c>
      <c r="B34" s="832">
        <v>166124</v>
      </c>
      <c r="C34" s="833">
        <v>58345</v>
      </c>
      <c r="D34" s="833">
        <v>23760</v>
      </c>
      <c r="E34" s="833">
        <v>100895</v>
      </c>
      <c r="F34" s="834">
        <v>19090</v>
      </c>
      <c r="G34"/>
    </row>
    <row r="35" spans="1:7" ht="18" customHeight="1">
      <c r="A35" s="215">
        <v>2014</v>
      </c>
      <c r="B35" s="832">
        <v>165166</v>
      </c>
      <c r="C35" s="833">
        <v>63305</v>
      </c>
      <c r="D35" s="833">
        <v>23561</v>
      </c>
      <c r="E35" s="833">
        <v>101111</v>
      </c>
      <c r="F35" s="834">
        <v>18005</v>
      </c>
      <c r="G35"/>
    </row>
    <row r="36" spans="1:7" ht="18" customHeight="1">
      <c r="A36" s="215">
        <v>2015</v>
      </c>
      <c r="B36" s="832">
        <v>169888</v>
      </c>
      <c r="C36" s="833">
        <v>67411</v>
      </c>
      <c r="D36" s="833">
        <v>25186</v>
      </c>
      <c r="E36" s="833">
        <v>104491</v>
      </c>
      <c r="F36" s="834">
        <v>18631</v>
      </c>
      <c r="G36"/>
    </row>
    <row r="37" spans="1:7" ht="18" customHeight="1">
      <c r="A37" s="215">
        <v>2016</v>
      </c>
      <c r="B37" s="832">
        <v>175821</v>
      </c>
      <c r="C37" s="833">
        <v>70118</v>
      </c>
      <c r="D37" s="833">
        <v>25707</v>
      </c>
      <c r="E37" s="833">
        <v>109620</v>
      </c>
      <c r="F37" s="834">
        <v>18652</v>
      </c>
      <c r="G37"/>
    </row>
    <row r="38" spans="1:7" ht="18" customHeight="1">
      <c r="A38" s="215">
        <v>2017</v>
      </c>
      <c r="B38" s="832">
        <v>179378</v>
      </c>
      <c r="C38" s="833">
        <v>71775</v>
      </c>
      <c r="D38" s="833">
        <v>27402</v>
      </c>
      <c r="E38" s="833">
        <v>117016</v>
      </c>
      <c r="F38" s="834">
        <v>18540</v>
      </c>
      <c r="G38"/>
    </row>
    <row r="39" spans="1:7" ht="18" customHeight="1">
      <c r="A39" s="982">
        <v>2018</v>
      </c>
      <c r="B39" s="983">
        <v>183376</v>
      </c>
      <c r="C39" s="984">
        <v>73500</v>
      </c>
      <c r="D39" s="984">
        <v>28599</v>
      </c>
      <c r="E39" s="984">
        <v>121020</v>
      </c>
      <c r="F39" s="985">
        <v>19260</v>
      </c>
      <c r="G39"/>
    </row>
    <row r="40" spans="1:7" ht="18" customHeight="1" thickBot="1">
      <c r="A40" s="216">
        <v>2019</v>
      </c>
      <c r="B40" s="835">
        <v>209286</v>
      </c>
      <c r="C40" s="836">
        <v>76862</v>
      </c>
      <c r="D40" s="836">
        <v>29240</v>
      </c>
      <c r="E40" s="836">
        <v>96791</v>
      </c>
      <c r="F40" s="837">
        <v>19463</v>
      </c>
      <c r="G40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39"/>
  <sheetViews>
    <sheetView zoomScaleNormal="100" workbookViewId="0">
      <selection activeCell="J19" sqref="J19"/>
    </sheetView>
  </sheetViews>
  <sheetFormatPr baseColWidth="10" defaultRowHeight="12.75"/>
  <cols>
    <col min="1" max="1" width="35.28515625" style="45" customWidth="1"/>
    <col min="2" max="3" width="12.7109375" style="45" customWidth="1"/>
    <col min="4" max="256" width="11.5703125" style="45"/>
    <col min="257" max="257" width="35.28515625" style="45" customWidth="1"/>
    <col min="258" max="259" width="12.7109375" style="45" customWidth="1"/>
    <col min="260" max="512" width="11.5703125" style="45"/>
    <col min="513" max="513" width="35.28515625" style="45" customWidth="1"/>
    <col min="514" max="515" width="12.7109375" style="45" customWidth="1"/>
    <col min="516" max="768" width="11.5703125" style="45"/>
    <col min="769" max="769" width="35.28515625" style="45" customWidth="1"/>
    <col min="770" max="771" width="12.7109375" style="45" customWidth="1"/>
    <col min="772" max="1024" width="11.5703125" style="45"/>
    <col min="1025" max="1025" width="35.28515625" style="45" customWidth="1"/>
    <col min="1026" max="1027" width="12.7109375" style="45" customWidth="1"/>
    <col min="1028" max="1280" width="11.5703125" style="45"/>
    <col min="1281" max="1281" width="35.28515625" style="45" customWidth="1"/>
    <col min="1282" max="1283" width="12.7109375" style="45" customWidth="1"/>
    <col min="1284" max="1536" width="11.5703125" style="45"/>
    <col min="1537" max="1537" width="35.28515625" style="45" customWidth="1"/>
    <col min="1538" max="1539" width="12.7109375" style="45" customWidth="1"/>
    <col min="1540" max="1792" width="11.5703125" style="45"/>
    <col min="1793" max="1793" width="35.28515625" style="45" customWidth="1"/>
    <col min="1794" max="1795" width="12.7109375" style="45" customWidth="1"/>
    <col min="1796" max="2048" width="11.5703125" style="45"/>
    <col min="2049" max="2049" width="35.28515625" style="45" customWidth="1"/>
    <col min="2050" max="2051" width="12.7109375" style="45" customWidth="1"/>
    <col min="2052" max="2304" width="11.5703125" style="45"/>
    <col min="2305" max="2305" width="35.28515625" style="45" customWidth="1"/>
    <col min="2306" max="2307" width="12.7109375" style="45" customWidth="1"/>
    <col min="2308" max="2560" width="11.5703125" style="45"/>
    <col min="2561" max="2561" width="35.28515625" style="45" customWidth="1"/>
    <col min="2562" max="2563" width="12.7109375" style="45" customWidth="1"/>
    <col min="2564" max="2816" width="11.5703125" style="45"/>
    <col min="2817" max="2817" width="35.28515625" style="45" customWidth="1"/>
    <col min="2818" max="2819" width="12.7109375" style="45" customWidth="1"/>
    <col min="2820" max="3072" width="11.5703125" style="45"/>
    <col min="3073" max="3073" width="35.28515625" style="45" customWidth="1"/>
    <col min="3074" max="3075" width="12.7109375" style="45" customWidth="1"/>
    <col min="3076" max="3328" width="11.5703125" style="45"/>
    <col min="3329" max="3329" width="35.28515625" style="45" customWidth="1"/>
    <col min="3330" max="3331" width="12.7109375" style="45" customWidth="1"/>
    <col min="3332" max="3584" width="11.5703125" style="45"/>
    <col min="3585" max="3585" width="35.28515625" style="45" customWidth="1"/>
    <col min="3586" max="3587" width="12.7109375" style="45" customWidth="1"/>
    <col min="3588" max="3840" width="11.5703125" style="45"/>
    <col min="3841" max="3841" width="35.28515625" style="45" customWidth="1"/>
    <col min="3842" max="3843" width="12.7109375" style="45" customWidth="1"/>
    <col min="3844" max="4096" width="11.5703125" style="45"/>
    <col min="4097" max="4097" width="35.28515625" style="45" customWidth="1"/>
    <col min="4098" max="4099" width="12.7109375" style="45" customWidth="1"/>
    <col min="4100" max="4352" width="11.5703125" style="45"/>
    <col min="4353" max="4353" width="35.28515625" style="45" customWidth="1"/>
    <col min="4354" max="4355" width="12.7109375" style="45" customWidth="1"/>
    <col min="4356" max="4608" width="11.5703125" style="45"/>
    <col min="4609" max="4609" width="35.28515625" style="45" customWidth="1"/>
    <col min="4610" max="4611" width="12.7109375" style="45" customWidth="1"/>
    <col min="4612" max="4864" width="11.5703125" style="45"/>
    <col min="4865" max="4865" width="35.28515625" style="45" customWidth="1"/>
    <col min="4866" max="4867" width="12.7109375" style="45" customWidth="1"/>
    <col min="4868" max="5120" width="11.5703125" style="45"/>
    <col min="5121" max="5121" width="35.28515625" style="45" customWidth="1"/>
    <col min="5122" max="5123" width="12.7109375" style="45" customWidth="1"/>
    <col min="5124" max="5376" width="11.5703125" style="45"/>
    <col min="5377" max="5377" width="35.28515625" style="45" customWidth="1"/>
    <col min="5378" max="5379" width="12.7109375" style="45" customWidth="1"/>
    <col min="5380" max="5632" width="11.5703125" style="45"/>
    <col min="5633" max="5633" width="35.28515625" style="45" customWidth="1"/>
    <col min="5634" max="5635" width="12.7109375" style="45" customWidth="1"/>
    <col min="5636" max="5888" width="11.5703125" style="45"/>
    <col min="5889" max="5889" width="35.28515625" style="45" customWidth="1"/>
    <col min="5890" max="5891" width="12.7109375" style="45" customWidth="1"/>
    <col min="5892" max="6144" width="11.5703125" style="45"/>
    <col min="6145" max="6145" width="35.28515625" style="45" customWidth="1"/>
    <col min="6146" max="6147" width="12.7109375" style="45" customWidth="1"/>
    <col min="6148" max="6400" width="11.5703125" style="45"/>
    <col min="6401" max="6401" width="35.28515625" style="45" customWidth="1"/>
    <col min="6402" max="6403" width="12.7109375" style="45" customWidth="1"/>
    <col min="6404" max="6656" width="11.5703125" style="45"/>
    <col min="6657" max="6657" width="35.28515625" style="45" customWidth="1"/>
    <col min="6658" max="6659" width="12.7109375" style="45" customWidth="1"/>
    <col min="6660" max="6912" width="11.5703125" style="45"/>
    <col min="6913" max="6913" width="35.28515625" style="45" customWidth="1"/>
    <col min="6914" max="6915" width="12.7109375" style="45" customWidth="1"/>
    <col min="6916" max="7168" width="11.5703125" style="45"/>
    <col min="7169" max="7169" width="35.28515625" style="45" customWidth="1"/>
    <col min="7170" max="7171" width="12.7109375" style="45" customWidth="1"/>
    <col min="7172" max="7424" width="11.5703125" style="45"/>
    <col min="7425" max="7425" width="35.28515625" style="45" customWidth="1"/>
    <col min="7426" max="7427" width="12.7109375" style="45" customWidth="1"/>
    <col min="7428" max="7680" width="11.5703125" style="45"/>
    <col min="7681" max="7681" width="35.28515625" style="45" customWidth="1"/>
    <col min="7682" max="7683" width="12.7109375" style="45" customWidth="1"/>
    <col min="7684" max="7936" width="11.5703125" style="45"/>
    <col min="7937" max="7937" width="35.28515625" style="45" customWidth="1"/>
    <col min="7938" max="7939" width="12.7109375" style="45" customWidth="1"/>
    <col min="7940" max="8192" width="11.5703125" style="45"/>
    <col min="8193" max="8193" width="35.28515625" style="45" customWidth="1"/>
    <col min="8194" max="8195" width="12.7109375" style="45" customWidth="1"/>
    <col min="8196" max="8448" width="11.5703125" style="45"/>
    <col min="8449" max="8449" width="35.28515625" style="45" customWidth="1"/>
    <col min="8450" max="8451" width="12.7109375" style="45" customWidth="1"/>
    <col min="8452" max="8704" width="11.5703125" style="45"/>
    <col min="8705" max="8705" width="35.28515625" style="45" customWidth="1"/>
    <col min="8706" max="8707" width="12.7109375" style="45" customWidth="1"/>
    <col min="8708" max="8960" width="11.5703125" style="45"/>
    <col min="8961" max="8961" width="35.28515625" style="45" customWidth="1"/>
    <col min="8962" max="8963" width="12.7109375" style="45" customWidth="1"/>
    <col min="8964" max="9216" width="11.5703125" style="45"/>
    <col min="9217" max="9217" width="35.28515625" style="45" customWidth="1"/>
    <col min="9218" max="9219" width="12.7109375" style="45" customWidth="1"/>
    <col min="9220" max="9472" width="11.5703125" style="45"/>
    <col min="9473" max="9473" width="35.28515625" style="45" customWidth="1"/>
    <col min="9474" max="9475" width="12.7109375" style="45" customWidth="1"/>
    <col min="9476" max="9728" width="11.5703125" style="45"/>
    <col min="9729" max="9729" width="35.28515625" style="45" customWidth="1"/>
    <col min="9730" max="9731" width="12.7109375" style="45" customWidth="1"/>
    <col min="9732" max="9984" width="11.5703125" style="45"/>
    <col min="9985" max="9985" width="35.28515625" style="45" customWidth="1"/>
    <col min="9986" max="9987" width="12.7109375" style="45" customWidth="1"/>
    <col min="9988" max="10240" width="11.5703125" style="45"/>
    <col min="10241" max="10241" width="35.28515625" style="45" customWidth="1"/>
    <col min="10242" max="10243" width="12.7109375" style="45" customWidth="1"/>
    <col min="10244" max="10496" width="11.5703125" style="45"/>
    <col min="10497" max="10497" width="35.28515625" style="45" customWidth="1"/>
    <col min="10498" max="10499" width="12.7109375" style="45" customWidth="1"/>
    <col min="10500" max="10752" width="11.5703125" style="45"/>
    <col min="10753" max="10753" width="35.28515625" style="45" customWidth="1"/>
    <col min="10754" max="10755" width="12.7109375" style="45" customWidth="1"/>
    <col min="10756" max="11008" width="11.5703125" style="45"/>
    <col min="11009" max="11009" width="35.28515625" style="45" customWidth="1"/>
    <col min="11010" max="11011" width="12.7109375" style="45" customWidth="1"/>
    <col min="11012" max="11264" width="11.5703125" style="45"/>
    <col min="11265" max="11265" width="35.28515625" style="45" customWidth="1"/>
    <col min="11266" max="11267" width="12.7109375" style="45" customWidth="1"/>
    <col min="11268" max="11520" width="11.5703125" style="45"/>
    <col min="11521" max="11521" width="35.28515625" style="45" customWidth="1"/>
    <col min="11522" max="11523" width="12.7109375" style="45" customWidth="1"/>
    <col min="11524" max="11776" width="11.5703125" style="45"/>
    <col min="11777" max="11777" width="35.28515625" style="45" customWidth="1"/>
    <col min="11778" max="11779" width="12.7109375" style="45" customWidth="1"/>
    <col min="11780" max="12032" width="11.5703125" style="45"/>
    <col min="12033" max="12033" width="35.28515625" style="45" customWidth="1"/>
    <col min="12034" max="12035" width="12.7109375" style="45" customWidth="1"/>
    <col min="12036" max="12288" width="11.5703125" style="45"/>
    <col min="12289" max="12289" width="35.28515625" style="45" customWidth="1"/>
    <col min="12290" max="12291" width="12.7109375" style="45" customWidth="1"/>
    <col min="12292" max="12544" width="11.5703125" style="45"/>
    <col min="12545" max="12545" width="35.28515625" style="45" customWidth="1"/>
    <col min="12546" max="12547" width="12.7109375" style="45" customWidth="1"/>
    <col min="12548" max="12800" width="11.5703125" style="45"/>
    <col min="12801" max="12801" width="35.28515625" style="45" customWidth="1"/>
    <col min="12802" max="12803" width="12.7109375" style="45" customWidth="1"/>
    <col min="12804" max="13056" width="11.5703125" style="45"/>
    <col min="13057" max="13057" width="35.28515625" style="45" customWidth="1"/>
    <col min="13058" max="13059" width="12.7109375" style="45" customWidth="1"/>
    <col min="13060" max="13312" width="11.5703125" style="45"/>
    <col min="13313" max="13313" width="35.28515625" style="45" customWidth="1"/>
    <col min="13314" max="13315" width="12.7109375" style="45" customWidth="1"/>
    <col min="13316" max="13568" width="11.5703125" style="45"/>
    <col min="13569" max="13569" width="35.28515625" style="45" customWidth="1"/>
    <col min="13570" max="13571" width="12.7109375" style="45" customWidth="1"/>
    <col min="13572" max="13824" width="11.5703125" style="45"/>
    <col min="13825" max="13825" width="35.28515625" style="45" customWidth="1"/>
    <col min="13826" max="13827" width="12.7109375" style="45" customWidth="1"/>
    <col min="13828" max="14080" width="11.5703125" style="45"/>
    <col min="14081" max="14081" width="35.28515625" style="45" customWidth="1"/>
    <col min="14082" max="14083" width="12.7109375" style="45" customWidth="1"/>
    <col min="14084" max="14336" width="11.5703125" style="45"/>
    <col min="14337" max="14337" width="35.28515625" style="45" customWidth="1"/>
    <col min="14338" max="14339" width="12.7109375" style="45" customWidth="1"/>
    <col min="14340" max="14592" width="11.5703125" style="45"/>
    <col min="14593" max="14593" width="35.28515625" style="45" customWidth="1"/>
    <col min="14594" max="14595" width="12.7109375" style="45" customWidth="1"/>
    <col min="14596" max="14848" width="11.5703125" style="45"/>
    <col min="14849" max="14849" width="35.28515625" style="45" customWidth="1"/>
    <col min="14850" max="14851" width="12.7109375" style="45" customWidth="1"/>
    <col min="14852" max="15104" width="11.5703125" style="45"/>
    <col min="15105" max="15105" width="35.28515625" style="45" customWidth="1"/>
    <col min="15106" max="15107" width="12.7109375" style="45" customWidth="1"/>
    <col min="15108" max="15360" width="11.5703125" style="45"/>
    <col min="15361" max="15361" width="35.28515625" style="45" customWidth="1"/>
    <col min="15362" max="15363" width="12.7109375" style="45" customWidth="1"/>
    <col min="15364" max="15616" width="11.5703125" style="45"/>
    <col min="15617" max="15617" width="35.28515625" style="45" customWidth="1"/>
    <col min="15618" max="15619" width="12.7109375" style="45" customWidth="1"/>
    <col min="15620" max="15872" width="11.5703125" style="45"/>
    <col min="15873" max="15873" width="35.28515625" style="45" customWidth="1"/>
    <col min="15874" max="15875" width="12.7109375" style="45" customWidth="1"/>
    <col min="15876" max="16128" width="11.5703125" style="45"/>
    <col min="16129" max="16129" width="35.28515625" style="45" customWidth="1"/>
    <col min="16130" max="16131" width="12.7109375" style="45" customWidth="1"/>
    <col min="16132" max="16384" width="11.5703125" style="45"/>
  </cols>
  <sheetData>
    <row r="1" spans="1:4" s="78" customFormat="1" ht="45" customHeight="1">
      <c r="A1" s="81" t="s">
        <v>633</v>
      </c>
      <c r="B1" s="81"/>
      <c r="C1" s="81"/>
      <c r="D1" s="81"/>
    </row>
    <row r="2" spans="1:4" s="79" customFormat="1">
      <c r="A2" s="84"/>
    </row>
    <row r="4" spans="1:4" ht="30" customHeight="1"/>
    <row r="5" spans="1:4" ht="19.899999999999999" customHeight="1"/>
    <row r="6" spans="1:4" ht="19.899999999999999" customHeight="1"/>
    <row r="7" spans="1:4" ht="19.899999999999999" customHeight="1"/>
    <row r="8" spans="1:4" ht="19.899999999999999" customHeight="1"/>
    <row r="9" spans="1:4" ht="19.899999999999999" customHeight="1"/>
    <row r="10" spans="1:4" ht="19.899999999999999" customHeight="1"/>
    <row r="11" spans="1:4" ht="19.899999999999999" customHeight="1"/>
    <row r="12" spans="1:4" ht="19.899999999999999" customHeight="1"/>
    <row r="24" spans="1:6" ht="13.5" thickBot="1">
      <c r="A24" s="890"/>
    </row>
    <row r="25" spans="1:6" ht="30.75" thickBot="1">
      <c r="A25" s="362" t="s">
        <v>215</v>
      </c>
      <c r="B25" s="956">
        <v>2019</v>
      </c>
      <c r="C25" s="838" t="s">
        <v>66</v>
      </c>
    </row>
    <row r="26" spans="1:6" ht="18" customHeight="1">
      <c r="A26" s="954" t="s">
        <v>216</v>
      </c>
      <c r="B26" s="957">
        <v>816</v>
      </c>
      <c r="C26" s="363">
        <f t="shared" ref="C26:C35" si="0">B26/$B$35</f>
        <v>0.31493631802392896</v>
      </c>
      <c r="F26"/>
    </row>
    <row r="27" spans="1:6" ht="18" customHeight="1">
      <c r="A27" s="952" t="s">
        <v>217</v>
      </c>
      <c r="B27" s="958">
        <v>84</v>
      </c>
      <c r="C27" s="959">
        <f t="shared" si="0"/>
        <v>3.2419915090698574E-2</v>
      </c>
      <c r="F27"/>
    </row>
    <row r="28" spans="1:6" ht="18" customHeight="1">
      <c r="A28" s="952" t="s">
        <v>218</v>
      </c>
      <c r="B28" s="958">
        <v>332</v>
      </c>
      <c r="C28" s="959">
        <f t="shared" si="0"/>
        <v>0.12813585488228482</v>
      </c>
      <c r="F28"/>
    </row>
    <row r="29" spans="1:6" ht="18" customHeight="1">
      <c r="A29" s="952" t="s">
        <v>219</v>
      </c>
      <c r="B29" s="958">
        <v>0</v>
      </c>
      <c r="C29" s="959">
        <f t="shared" si="0"/>
        <v>0</v>
      </c>
      <c r="F29"/>
    </row>
    <row r="30" spans="1:6" ht="18" customHeight="1">
      <c r="A30" s="952" t="s">
        <v>220</v>
      </c>
      <c r="B30" s="958">
        <v>555</v>
      </c>
      <c r="C30" s="959">
        <f t="shared" si="0"/>
        <v>0.21420301042068698</v>
      </c>
      <c r="F30"/>
    </row>
    <row r="31" spans="1:6" ht="18" customHeight="1">
      <c r="A31" s="952" t="s">
        <v>221</v>
      </c>
      <c r="B31" s="958">
        <v>397</v>
      </c>
      <c r="C31" s="959">
        <f t="shared" si="0"/>
        <v>0.15322269394056348</v>
      </c>
      <c r="F31"/>
    </row>
    <row r="32" spans="1:6" ht="17.45" customHeight="1">
      <c r="A32" s="953" t="s">
        <v>222</v>
      </c>
      <c r="B32" s="958">
        <v>250</v>
      </c>
      <c r="C32" s="959">
        <f t="shared" si="0"/>
        <v>9.6487842531840992E-2</v>
      </c>
      <c r="F32"/>
    </row>
    <row r="33" spans="1:6" ht="17.45" customHeight="1">
      <c r="A33" s="752" t="s">
        <v>631</v>
      </c>
      <c r="B33" s="1099">
        <v>51</v>
      </c>
      <c r="C33" s="1023">
        <f t="shared" si="0"/>
        <v>1.968351987649556E-2</v>
      </c>
      <c r="F33"/>
    </row>
    <row r="34" spans="1:6" ht="18" customHeight="1" thickBot="1">
      <c r="A34" s="955" t="s">
        <v>632</v>
      </c>
      <c r="B34" s="960">
        <v>106</v>
      </c>
      <c r="C34" s="364">
        <f t="shared" si="0"/>
        <v>4.0910845233500581E-2</v>
      </c>
      <c r="F34"/>
    </row>
    <row r="35" spans="1:6" ht="18" customHeight="1" thickBot="1">
      <c r="A35" s="211" t="s">
        <v>43</v>
      </c>
      <c r="B35" s="961">
        <f>SUM(B26:B34)</f>
        <v>2591</v>
      </c>
      <c r="C35" s="839">
        <f t="shared" si="0"/>
        <v>1</v>
      </c>
    </row>
    <row r="37" spans="1:6">
      <c r="B37" s="348"/>
    </row>
    <row r="39" spans="1:6">
      <c r="B39" s="348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6"/>
  <sheetViews>
    <sheetView workbookViewId="0">
      <selection activeCell="G14" sqref="G14"/>
    </sheetView>
  </sheetViews>
  <sheetFormatPr baseColWidth="10" defaultRowHeight="12.75"/>
  <cols>
    <col min="1" max="1" width="43.28515625" style="42" customWidth="1"/>
    <col min="2" max="2" width="10.7109375" style="42" customWidth="1"/>
    <col min="3" max="3" width="12.140625" style="42" customWidth="1"/>
    <col min="4" max="4" width="10.7109375" style="42" customWidth="1"/>
    <col min="5" max="5" width="12.5703125" style="42" customWidth="1"/>
    <col min="6" max="6" width="2.28515625" style="42" customWidth="1"/>
    <col min="7" max="7" width="11.28515625" style="42" customWidth="1"/>
    <col min="8" max="8" width="10.7109375" style="42" customWidth="1"/>
    <col min="9" max="9" width="11.28515625" style="42" customWidth="1"/>
    <col min="10" max="10" width="9.7109375" style="42" customWidth="1"/>
    <col min="11" max="256" width="11.5703125" style="42"/>
    <col min="257" max="257" width="44.7109375" style="42" customWidth="1"/>
    <col min="258" max="258" width="10.7109375" style="42" customWidth="1"/>
    <col min="259" max="259" width="14.7109375" style="42" customWidth="1"/>
    <col min="260" max="260" width="10.7109375" style="42" customWidth="1"/>
    <col min="261" max="261" width="14.7109375" style="42" customWidth="1"/>
    <col min="262" max="262" width="4.7109375" style="42" customWidth="1"/>
    <col min="263" max="263" width="10.7109375" style="42" customWidth="1"/>
    <col min="264" max="264" width="9.7109375" style="42" customWidth="1"/>
    <col min="265" max="265" width="14.7109375" style="42" customWidth="1"/>
    <col min="266" max="266" width="9.7109375" style="42" customWidth="1"/>
    <col min="267" max="512" width="11.5703125" style="42"/>
    <col min="513" max="513" width="44.7109375" style="42" customWidth="1"/>
    <col min="514" max="514" width="10.7109375" style="42" customWidth="1"/>
    <col min="515" max="515" width="14.7109375" style="42" customWidth="1"/>
    <col min="516" max="516" width="10.7109375" style="42" customWidth="1"/>
    <col min="517" max="517" width="14.7109375" style="42" customWidth="1"/>
    <col min="518" max="518" width="4.7109375" style="42" customWidth="1"/>
    <col min="519" max="519" width="10.7109375" style="42" customWidth="1"/>
    <col min="520" max="520" width="9.7109375" style="42" customWidth="1"/>
    <col min="521" max="521" width="14.7109375" style="42" customWidth="1"/>
    <col min="522" max="522" width="9.7109375" style="42" customWidth="1"/>
    <col min="523" max="768" width="11.5703125" style="42"/>
    <col min="769" max="769" width="44.7109375" style="42" customWidth="1"/>
    <col min="770" max="770" width="10.7109375" style="42" customWidth="1"/>
    <col min="771" max="771" width="14.7109375" style="42" customWidth="1"/>
    <col min="772" max="772" width="10.7109375" style="42" customWidth="1"/>
    <col min="773" max="773" width="14.7109375" style="42" customWidth="1"/>
    <col min="774" max="774" width="4.7109375" style="42" customWidth="1"/>
    <col min="775" max="775" width="10.7109375" style="42" customWidth="1"/>
    <col min="776" max="776" width="9.7109375" style="42" customWidth="1"/>
    <col min="777" max="777" width="14.7109375" style="42" customWidth="1"/>
    <col min="778" max="778" width="9.7109375" style="42" customWidth="1"/>
    <col min="779" max="1024" width="11.5703125" style="42"/>
    <col min="1025" max="1025" width="44.7109375" style="42" customWidth="1"/>
    <col min="1026" max="1026" width="10.7109375" style="42" customWidth="1"/>
    <col min="1027" max="1027" width="14.7109375" style="42" customWidth="1"/>
    <col min="1028" max="1028" width="10.7109375" style="42" customWidth="1"/>
    <col min="1029" max="1029" width="14.7109375" style="42" customWidth="1"/>
    <col min="1030" max="1030" width="4.7109375" style="42" customWidth="1"/>
    <col min="1031" max="1031" width="10.7109375" style="42" customWidth="1"/>
    <col min="1032" max="1032" width="9.7109375" style="42" customWidth="1"/>
    <col min="1033" max="1033" width="14.7109375" style="42" customWidth="1"/>
    <col min="1034" max="1034" width="9.7109375" style="42" customWidth="1"/>
    <col min="1035" max="1280" width="11.5703125" style="42"/>
    <col min="1281" max="1281" width="44.7109375" style="42" customWidth="1"/>
    <col min="1282" max="1282" width="10.7109375" style="42" customWidth="1"/>
    <col min="1283" max="1283" width="14.7109375" style="42" customWidth="1"/>
    <col min="1284" max="1284" width="10.7109375" style="42" customWidth="1"/>
    <col min="1285" max="1285" width="14.7109375" style="42" customWidth="1"/>
    <col min="1286" max="1286" width="4.7109375" style="42" customWidth="1"/>
    <col min="1287" max="1287" width="10.7109375" style="42" customWidth="1"/>
    <col min="1288" max="1288" width="9.7109375" style="42" customWidth="1"/>
    <col min="1289" max="1289" width="14.7109375" style="42" customWidth="1"/>
    <col min="1290" max="1290" width="9.7109375" style="42" customWidth="1"/>
    <col min="1291" max="1536" width="11.5703125" style="42"/>
    <col min="1537" max="1537" width="44.7109375" style="42" customWidth="1"/>
    <col min="1538" max="1538" width="10.7109375" style="42" customWidth="1"/>
    <col min="1539" max="1539" width="14.7109375" style="42" customWidth="1"/>
    <col min="1540" max="1540" width="10.7109375" style="42" customWidth="1"/>
    <col min="1541" max="1541" width="14.7109375" style="42" customWidth="1"/>
    <col min="1542" max="1542" width="4.7109375" style="42" customWidth="1"/>
    <col min="1543" max="1543" width="10.7109375" style="42" customWidth="1"/>
    <col min="1544" max="1544" width="9.7109375" style="42" customWidth="1"/>
    <col min="1545" max="1545" width="14.7109375" style="42" customWidth="1"/>
    <col min="1546" max="1546" width="9.7109375" style="42" customWidth="1"/>
    <col min="1547" max="1792" width="11.5703125" style="42"/>
    <col min="1793" max="1793" width="44.7109375" style="42" customWidth="1"/>
    <col min="1794" max="1794" width="10.7109375" style="42" customWidth="1"/>
    <col min="1795" max="1795" width="14.7109375" style="42" customWidth="1"/>
    <col min="1796" max="1796" width="10.7109375" style="42" customWidth="1"/>
    <col min="1797" max="1797" width="14.7109375" style="42" customWidth="1"/>
    <col min="1798" max="1798" width="4.7109375" style="42" customWidth="1"/>
    <col min="1799" max="1799" width="10.7109375" style="42" customWidth="1"/>
    <col min="1800" max="1800" width="9.7109375" style="42" customWidth="1"/>
    <col min="1801" max="1801" width="14.7109375" style="42" customWidth="1"/>
    <col min="1802" max="1802" width="9.7109375" style="42" customWidth="1"/>
    <col min="1803" max="2048" width="11.5703125" style="42"/>
    <col min="2049" max="2049" width="44.7109375" style="42" customWidth="1"/>
    <col min="2050" max="2050" width="10.7109375" style="42" customWidth="1"/>
    <col min="2051" max="2051" width="14.7109375" style="42" customWidth="1"/>
    <col min="2052" max="2052" width="10.7109375" style="42" customWidth="1"/>
    <col min="2053" max="2053" width="14.7109375" style="42" customWidth="1"/>
    <col min="2054" max="2054" width="4.7109375" style="42" customWidth="1"/>
    <col min="2055" max="2055" width="10.7109375" style="42" customWidth="1"/>
    <col min="2056" max="2056" width="9.7109375" style="42" customWidth="1"/>
    <col min="2057" max="2057" width="14.7109375" style="42" customWidth="1"/>
    <col min="2058" max="2058" width="9.7109375" style="42" customWidth="1"/>
    <col min="2059" max="2304" width="11.5703125" style="42"/>
    <col min="2305" max="2305" width="44.7109375" style="42" customWidth="1"/>
    <col min="2306" max="2306" width="10.7109375" style="42" customWidth="1"/>
    <col min="2307" max="2307" width="14.7109375" style="42" customWidth="1"/>
    <col min="2308" max="2308" width="10.7109375" style="42" customWidth="1"/>
    <col min="2309" max="2309" width="14.7109375" style="42" customWidth="1"/>
    <col min="2310" max="2310" width="4.7109375" style="42" customWidth="1"/>
    <col min="2311" max="2311" width="10.7109375" style="42" customWidth="1"/>
    <col min="2312" max="2312" width="9.7109375" style="42" customWidth="1"/>
    <col min="2313" max="2313" width="14.7109375" style="42" customWidth="1"/>
    <col min="2314" max="2314" width="9.7109375" style="42" customWidth="1"/>
    <col min="2315" max="2560" width="11.5703125" style="42"/>
    <col min="2561" max="2561" width="44.7109375" style="42" customWidth="1"/>
    <col min="2562" max="2562" width="10.7109375" style="42" customWidth="1"/>
    <col min="2563" max="2563" width="14.7109375" style="42" customWidth="1"/>
    <col min="2564" max="2564" width="10.7109375" style="42" customWidth="1"/>
    <col min="2565" max="2565" width="14.7109375" style="42" customWidth="1"/>
    <col min="2566" max="2566" width="4.7109375" style="42" customWidth="1"/>
    <col min="2567" max="2567" width="10.7109375" style="42" customWidth="1"/>
    <col min="2568" max="2568" width="9.7109375" style="42" customWidth="1"/>
    <col min="2569" max="2569" width="14.7109375" style="42" customWidth="1"/>
    <col min="2570" max="2570" width="9.7109375" style="42" customWidth="1"/>
    <col min="2571" max="2816" width="11.5703125" style="42"/>
    <col min="2817" max="2817" width="44.7109375" style="42" customWidth="1"/>
    <col min="2818" max="2818" width="10.7109375" style="42" customWidth="1"/>
    <col min="2819" max="2819" width="14.7109375" style="42" customWidth="1"/>
    <col min="2820" max="2820" width="10.7109375" style="42" customWidth="1"/>
    <col min="2821" max="2821" width="14.7109375" style="42" customWidth="1"/>
    <col min="2822" max="2822" width="4.7109375" style="42" customWidth="1"/>
    <col min="2823" max="2823" width="10.7109375" style="42" customWidth="1"/>
    <col min="2824" max="2824" width="9.7109375" style="42" customWidth="1"/>
    <col min="2825" max="2825" width="14.7109375" style="42" customWidth="1"/>
    <col min="2826" max="2826" width="9.7109375" style="42" customWidth="1"/>
    <col min="2827" max="3072" width="11.5703125" style="42"/>
    <col min="3073" max="3073" width="44.7109375" style="42" customWidth="1"/>
    <col min="3074" max="3074" width="10.7109375" style="42" customWidth="1"/>
    <col min="3075" max="3075" width="14.7109375" style="42" customWidth="1"/>
    <col min="3076" max="3076" width="10.7109375" style="42" customWidth="1"/>
    <col min="3077" max="3077" width="14.7109375" style="42" customWidth="1"/>
    <col min="3078" max="3078" width="4.7109375" style="42" customWidth="1"/>
    <col min="3079" max="3079" width="10.7109375" style="42" customWidth="1"/>
    <col min="3080" max="3080" width="9.7109375" style="42" customWidth="1"/>
    <col min="3081" max="3081" width="14.7109375" style="42" customWidth="1"/>
    <col min="3082" max="3082" width="9.7109375" style="42" customWidth="1"/>
    <col min="3083" max="3328" width="11.5703125" style="42"/>
    <col min="3329" max="3329" width="44.7109375" style="42" customWidth="1"/>
    <col min="3330" max="3330" width="10.7109375" style="42" customWidth="1"/>
    <col min="3331" max="3331" width="14.7109375" style="42" customWidth="1"/>
    <col min="3332" max="3332" width="10.7109375" style="42" customWidth="1"/>
    <col min="3333" max="3333" width="14.7109375" style="42" customWidth="1"/>
    <col min="3334" max="3334" width="4.7109375" style="42" customWidth="1"/>
    <col min="3335" max="3335" width="10.7109375" style="42" customWidth="1"/>
    <col min="3336" max="3336" width="9.7109375" style="42" customWidth="1"/>
    <col min="3337" max="3337" width="14.7109375" style="42" customWidth="1"/>
    <col min="3338" max="3338" width="9.7109375" style="42" customWidth="1"/>
    <col min="3339" max="3584" width="11.5703125" style="42"/>
    <col min="3585" max="3585" width="44.7109375" style="42" customWidth="1"/>
    <col min="3586" max="3586" width="10.7109375" style="42" customWidth="1"/>
    <col min="3587" max="3587" width="14.7109375" style="42" customWidth="1"/>
    <col min="3588" max="3588" width="10.7109375" style="42" customWidth="1"/>
    <col min="3589" max="3589" width="14.7109375" style="42" customWidth="1"/>
    <col min="3590" max="3590" width="4.7109375" style="42" customWidth="1"/>
    <col min="3591" max="3591" width="10.7109375" style="42" customWidth="1"/>
    <col min="3592" max="3592" width="9.7109375" style="42" customWidth="1"/>
    <col min="3593" max="3593" width="14.7109375" style="42" customWidth="1"/>
    <col min="3594" max="3594" width="9.7109375" style="42" customWidth="1"/>
    <col min="3595" max="3840" width="11.5703125" style="42"/>
    <col min="3841" max="3841" width="44.7109375" style="42" customWidth="1"/>
    <col min="3842" max="3842" width="10.7109375" style="42" customWidth="1"/>
    <col min="3843" max="3843" width="14.7109375" style="42" customWidth="1"/>
    <col min="3844" max="3844" width="10.7109375" style="42" customWidth="1"/>
    <col min="3845" max="3845" width="14.7109375" style="42" customWidth="1"/>
    <col min="3846" max="3846" width="4.7109375" style="42" customWidth="1"/>
    <col min="3847" max="3847" width="10.7109375" style="42" customWidth="1"/>
    <col min="3848" max="3848" width="9.7109375" style="42" customWidth="1"/>
    <col min="3849" max="3849" width="14.7109375" style="42" customWidth="1"/>
    <col min="3850" max="3850" width="9.7109375" style="42" customWidth="1"/>
    <col min="3851" max="4096" width="11.5703125" style="42"/>
    <col min="4097" max="4097" width="44.7109375" style="42" customWidth="1"/>
    <col min="4098" max="4098" width="10.7109375" style="42" customWidth="1"/>
    <col min="4099" max="4099" width="14.7109375" style="42" customWidth="1"/>
    <col min="4100" max="4100" width="10.7109375" style="42" customWidth="1"/>
    <col min="4101" max="4101" width="14.7109375" style="42" customWidth="1"/>
    <col min="4102" max="4102" width="4.7109375" style="42" customWidth="1"/>
    <col min="4103" max="4103" width="10.7109375" style="42" customWidth="1"/>
    <col min="4104" max="4104" width="9.7109375" style="42" customWidth="1"/>
    <col min="4105" max="4105" width="14.7109375" style="42" customWidth="1"/>
    <col min="4106" max="4106" width="9.7109375" style="42" customWidth="1"/>
    <col min="4107" max="4352" width="11.5703125" style="42"/>
    <col min="4353" max="4353" width="44.7109375" style="42" customWidth="1"/>
    <col min="4354" max="4354" width="10.7109375" style="42" customWidth="1"/>
    <col min="4355" max="4355" width="14.7109375" style="42" customWidth="1"/>
    <col min="4356" max="4356" width="10.7109375" style="42" customWidth="1"/>
    <col min="4357" max="4357" width="14.7109375" style="42" customWidth="1"/>
    <col min="4358" max="4358" width="4.7109375" style="42" customWidth="1"/>
    <col min="4359" max="4359" width="10.7109375" style="42" customWidth="1"/>
    <col min="4360" max="4360" width="9.7109375" style="42" customWidth="1"/>
    <col min="4361" max="4361" width="14.7109375" style="42" customWidth="1"/>
    <col min="4362" max="4362" width="9.7109375" style="42" customWidth="1"/>
    <col min="4363" max="4608" width="11.5703125" style="42"/>
    <col min="4609" max="4609" width="44.7109375" style="42" customWidth="1"/>
    <col min="4610" max="4610" width="10.7109375" style="42" customWidth="1"/>
    <col min="4611" max="4611" width="14.7109375" style="42" customWidth="1"/>
    <col min="4612" max="4612" width="10.7109375" style="42" customWidth="1"/>
    <col min="4613" max="4613" width="14.7109375" style="42" customWidth="1"/>
    <col min="4614" max="4614" width="4.7109375" style="42" customWidth="1"/>
    <col min="4615" max="4615" width="10.7109375" style="42" customWidth="1"/>
    <col min="4616" max="4616" width="9.7109375" style="42" customWidth="1"/>
    <col min="4617" max="4617" width="14.7109375" style="42" customWidth="1"/>
    <col min="4618" max="4618" width="9.7109375" style="42" customWidth="1"/>
    <col min="4619" max="4864" width="11.5703125" style="42"/>
    <col min="4865" max="4865" width="44.7109375" style="42" customWidth="1"/>
    <col min="4866" max="4866" width="10.7109375" style="42" customWidth="1"/>
    <col min="4867" max="4867" width="14.7109375" style="42" customWidth="1"/>
    <col min="4868" max="4868" width="10.7109375" style="42" customWidth="1"/>
    <col min="4869" max="4869" width="14.7109375" style="42" customWidth="1"/>
    <col min="4870" max="4870" width="4.7109375" style="42" customWidth="1"/>
    <col min="4871" max="4871" width="10.7109375" style="42" customWidth="1"/>
    <col min="4872" max="4872" width="9.7109375" style="42" customWidth="1"/>
    <col min="4873" max="4873" width="14.7109375" style="42" customWidth="1"/>
    <col min="4874" max="4874" width="9.7109375" style="42" customWidth="1"/>
    <col min="4875" max="5120" width="11.5703125" style="42"/>
    <col min="5121" max="5121" width="44.7109375" style="42" customWidth="1"/>
    <col min="5122" max="5122" width="10.7109375" style="42" customWidth="1"/>
    <col min="5123" max="5123" width="14.7109375" style="42" customWidth="1"/>
    <col min="5124" max="5124" width="10.7109375" style="42" customWidth="1"/>
    <col min="5125" max="5125" width="14.7109375" style="42" customWidth="1"/>
    <col min="5126" max="5126" width="4.7109375" style="42" customWidth="1"/>
    <col min="5127" max="5127" width="10.7109375" style="42" customWidth="1"/>
    <col min="5128" max="5128" width="9.7109375" style="42" customWidth="1"/>
    <col min="5129" max="5129" width="14.7109375" style="42" customWidth="1"/>
    <col min="5130" max="5130" width="9.7109375" style="42" customWidth="1"/>
    <col min="5131" max="5376" width="11.5703125" style="42"/>
    <col min="5377" max="5377" width="44.7109375" style="42" customWidth="1"/>
    <col min="5378" max="5378" width="10.7109375" style="42" customWidth="1"/>
    <col min="5379" max="5379" width="14.7109375" style="42" customWidth="1"/>
    <col min="5380" max="5380" width="10.7109375" style="42" customWidth="1"/>
    <col min="5381" max="5381" width="14.7109375" style="42" customWidth="1"/>
    <col min="5382" max="5382" width="4.7109375" style="42" customWidth="1"/>
    <col min="5383" max="5383" width="10.7109375" style="42" customWidth="1"/>
    <col min="5384" max="5384" width="9.7109375" style="42" customWidth="1"/>
    <col min="5385" max="5385" width="14.7109375" style="42" customWidth="1"/>
    <col min="5386" max="5386" width="9.7109375" style="42" customWidth="1"/>
    <col min="5387" max="5632" width="11.5703125" style="42"/>
    <col min="5633" max="5633" width="44.7109375" style="42" customWidth="1"/>
    <col min="5634" max="5634" width="10.7109375" style="42" customWidth="1"/>
    <col min="5635" max="5635" width="14.7109375" style="42" customWidth="1"/>
    <col min="5636" max="5636" width="10.7109375" style="42" customWidth="1"/>
    <col min="5637" max="5637" width="14.7109375" style="42" customWidth="1"/>
    <col min="5638" max="5638" width="4.7109375" style="42" customWidth="1"/>
    <col min="5639" max="5639" width="10.7109375" style="42" customWidth="1"/>
    <col min="5640" max="5640" width="9.7109375" style="42" customWidth="1"/>
    <col min="5641" max="5641" width="14.7109375" style="42" customWidth="1"/>
    <col min="5642" max="5642" width="9.7109375" style="42" customWidth="1"/>
    <col min="5643" max="5888" width="11.5703125" style="42"/>
    <col min="5889" max="5889" width="44.7109375" style="42" customWidth="1"/>
    <col min="5890" max="5890" width="10.7109375" style="42" customWidth="1"/>
    <col min="5891" max="5891" width="14.7109375" style="42" customWidth="1"/>
    <col min="5892" max="5892" width="10.7109375" style="42" customWidth="1"/>
    <col min="5893" max="5893" width="14.7109375" style="42" customWidth="1"/>
    <col min="5894" max="5894" width="4.7109375" style="42" customWidth="1"/>
    <col min="5895" max="5895" width="10.7109375" style="42" customWidth="1"/>
    <col min="5896" max="5896" width="9.7109375" style="42" customWidth="1"/>
    <col min="5897" max="5897" width="14.7109375" style="42" customWidth="1"/>
    <col min="5898" max="5898" width="9.7109375" style="42" customWidth="1"/>
    <col min="5899" max="6144" width="11.5703125" style="42"/>
    <col min="6145" max="6145" width="44.7109375" style="42" customWidth="1"/>
    <col min="6146" max="6146" width="10.7109375" style="42" customWidth="1"/>
    <col min="6147" max="6147" width="14.7109375" style="42" customWidth="1"/>
    <col min="6148" max="6148" width="10.7109375" style="42" customWidth="1"/>
    <col min="6149" max="6149" width="14.7109375" style="42" customWidth="1"/>
    <col min="6150" max="6150" width="4.7109375" style="42" customWidth="1"/>
    <col min="6151" max="6151" width="10.7109375" style="42" customWidth="1"/>
    <col min="6152" max="6152" width="9.7109375" style="42" customWidth="1"/>
    <col min="6153" max="6153" width="14.7109375" style="42" customWidth="1"/>
    <col min="6154" max="6154" width="9.7109375" style="42" customWidth="1"/>
    <col min="6155" max="6400" width="11.5703125" style="42"/>
    <col min="6401" max="6401" width="44.7109375" style="42" customWidth="1"/>
    <col min="6402" max="6402" width="10.7109375" style="42" customWidth="1"/>
    <col min="6403" max="6403" width="14.7109375" style="42" customWidth="1"/>
    <col min="6404" max="6404" width="10.7109375" style="42" customWidth="1"/>
    <col min="6405" max="6405" width="14.7109375" style="42" customWidth="1"/>
    <col min="6406" max="6406" width="4.7109375" style="42" customWidth="1"/>
    <col min="6407" max="6407" width="10.7109375" style="42" customWidth="1"/>
    <col min="6408" max="6408" width="9.7109375" style="42" customWidth="1"/>
    <col min="6409" max="6409" width="14.7109375" style="42" customWidth="1"/>
    <col min="6410" max="6410" width="9.7109375" style="42" customWidth="1"/>
    <col min="6411" max="6656" width="11.5703125" style="42"/>
    <col min="6657" max="6657" width="44.7109375" style="42" customWidth="1"/>
    <col min="6658" max="6658" width="10.7109375" style="42" customWidth="1"/>
    <col min="6659" max="6659" width="14.7109375" style="42" customWidth="1"/>
    <col min="6660" max="6660" width="10.7109375" style="42" customWidth="1"/>
    <col min="6661" max="6661" width="14.7109375" style="42" customWidth="1"/>
    <col min="6662" max="6662" width="4.7109375" style="42" customWidth="1"/>
    <col min="6663" max="6663" width="10.7109375" style="42" customWidth="1"/>
    <col min="6664" max="6664" width="9.7109375" style="42" customWidth="1"/>
    <col min="6665" max="6665" width="14.7109375" style="42" customWidth="1"/>
    <col min="6666" max="6666" width="9.7109375" style="42" customWidth="1"/>
    <col min="6667" max="6912" width="11.5703125" style="42"/>
    <col min="6913" max="6913" width="44.7109375" style="42" customWidth="1"/>
    <col min="6914" max="6914" width="10.7109375" style="42" customWidth="1"/>
    <col min="6915" max="6915" width="14.7109375" style="42" customWidth="1"/>
    <col min="6916" max="6916" width="10.7109375" style="42" customWidth="1"/>
    <col min="6917" max="6917" width="14.7109375" style="42" customWidth="1"/>
    <col min="6918" max="6918" width="4.7109375" style="42" customWidth="1"/>
    <col min="6919" max="6919" width="10.7109375" style="42" customWidth="1"/>
    <col min="6920" max="6920" width="9.7109375" style="42" customWidth="1"/>
    <col min="6921" max="6921" width="14.7109375" style="42" customWidth="1"/>
    <col min="6922" max="6922" width="9.7109375" style="42" customWidth="1"/>
    <col min="6923" max="7168" width="11.5703125" style="42"/>
    <col min="7169" max="7169" width="44.7109375" style="42" customWidth="1"/>
    <col min="7170" max="7170" width="10.7109375" style="42" customWidth="1"/>
    <col min="7171" max="7171" width="14.7109375" style="42" customWidth="1"/>
    <col min="7172" max="7172" width="10.7109375" style="42" customWidth="1"/>
    <col min="7173" max="7173" width="14.7109375" style="42" customWidth="1"/>
    <col min="7174" max="7174" width="4.7109375" style="42" customWidth="1"/>
    <col min="7175" max="7175" width="10.7109375" style="42" customWidth="1"/>
    <col min="7176" max="7176" width="9.7109375" style="42" customWidth="1"/>
    <col min="7177" max="7177" width="14.7109375" style="42" customWidth="1"/>
    <col min="7178" max="7178" width="9.7109375" style="42" customWidth="1"/>
    <col min="7179" max="7424" width="11.5703125" style="42"/>
    <col min="7425" max="7425" width="44.7109375" style="42" customWidth="1"/>
    <col min="7426" max="7426" width="10.7109375" style="42" customWidth="1"/>
    <col min="7427" max="7427" width="14.7109375" style="42" customWidth="1"/>
    <col min="7428" max="7428" width="10.7109375" style="42" customWidth="1"/>
    <col min="7429" max="7429" width="14.7109375" style="42" customWidth="1"/>
    <col min="7430" max="7430" width="4.7109375" style="42" customWidth="1"/>
    <col min="7431" max="7431" width="10.7109375" style="42" customWidth="1"/>
    <col min="7432" max="7432" width="9.7109375" style="42" customWidth="1"/>
    <col min="7433" max="7433" width="14.7109375" style="42" customWidth="1"/>
    <col min="7434" max="7434" width="9.7109375" style="42" customWidth="1"/>
    <col min="7435" max="7680" width="11.5703125" style="42"/>
    <col min="7681" max="7681" width="44.7109375" style="42" customWidth="1"/>
    <col min="7682" max="7682" width="10.7109375" style="42" customWidth="1"/>
    <col min="7683" max="7683" width="14.7109375" style="42" customWidth="1"/>
    <col min="7684" max="7684" width="10.7109375" style="42" customWidth="1"/>
    <col min="7685" max="7685" width="14.7109375" style="42" customWidth="1"/>
    <col min="7686" max="7686" width="4.7109375" style="42" customWidth="1"/>
    <col min="7687" max="7687" width="10.7109375" style="42" customWidth="1"/>
    <col min="7688" max="7688" width="9.7109375" style="42" customWidth="1"/>
    <col min="7689" max="7689" width="14.7109375" style="42" customWidth="1"/>
    <col min="7690" max="7690" width="9.7109375" style="42" customWidth="1"/>
    <col min="7691" max="7936" width="11.5703125" style="42"/>
    <col min="7937" max="7937" width="44.7109375" style="42" customWidth="1"/>
    <col min="7938" max="7938" width="10.7109375" style="42" customWidth="1"/>
    <col min="7939" max="7939" width="14.7109375" style="42" customWidth="1"/>
    <col min="7940" max="7940" width="10.7109375" style="42" customWidth="1"/>
    <col min="7941" max="7941" width="14.7109375" style="42" customWidth="1"/>
    <col min="7942" max="7942" width="4.7109375" style="42" customWidth="1"/>
    <col min="7943" max="7943" width="10.7109375" style="42" customWidth="1"/>
    <col min="7944" max="7944" width="9.7109375" style="42" customWidth="1"/>
    <col min="7945" max="7945" width="14.7109375" style="42" customWidth="1"/>
    <col min="7946" max="7946" width="9.7109375" style="42" customWidth="1"/>
    <col min="7947" max="8192" width="11.5703125" style="42"/>
    <col min="8193" max="8193" width="44.7109375" style="42" customWidth="1"/>
    <col min="8194" max="8194" width="10.7109375" style="42" customWidth="1"/>
    <col min="8195" max="8195" width="14.7109375" style="42" customWidth="1"/>
    <col min="8196" max="8196" width="10.7109375" style="42" customWidth="1"/>
    <col min="8197" max="8197" width="14.7109375" style="42" customWidth="1"/>
    <col min="8198" max="8198" width="4.7109375" style="42" customWidth="1"/>
    <col min="8199" max="8199" width="10.7109375" style="42" customWidth="1"/>
    <col min="8200" max="8200" width="9.7109375" style="42" customWidth="1"/>
    <col min="8201" max="8201" width="14.7109375" style="42" customWidth="1"/>
    <col min="8202" max="8202" width="9.7109375" style="42" customWidth="1"/>
    <col min="8203" max="8448" width="11.5703125" style="42"/>
    <col min="8449" max="8449" width="44.7109375" style="42" customWidth="1"/>
    <col min="8450" max="8450" width="10.7109375" style="42" customWidth="1"/>
    <col min="8451" max="8451" width="14.7109375" style="42" customWidth="1"/>
    <col min="8452" max="8452" width="10.7109375" style="42" customWidth="1"/>
    <col min="8453" max="8453" width="14.7109375" style="42" customWidth="1"/>
    <col min="8454" max="8454" width="4.7109375" style="42" customWidth="1"/>
    <col min="8455" max="8455" width="10.7109375" style="42" customWidth="1"/>
    <col min="8456" max="8456" width="9.7109375" style="42" customWidth="1"/>
    <col min="8457" max="8457" width="14.7109375" style="42" customWidth="1"/>
    <col min="8458" max="8458" width="9.7109375" style="42" customWidth="1"/>
    <col min="8459" max="8704" width="11.5703125" style="42"/>
    <col min="8705" max="8705" width="44.7109375" style="42" customWidth="1"/>
    <col min="8706" max="8706" width="10.7109375" style="42" customWidth="1"/>
    <col min="8707" max="8707" width="14.7109375" style="42" customWidth="1"/>
    <col min="8708" max="8708" width="10.7109375" style="42" customWidth="1"/>
    <col min="8709" max="8709" width="14.7109375" style="42" customWidth="1"/>
    <col min="8710" max="8710" width="4.7109375" style="42" customWidth="1"/>
    <col min="8711" max="8711" width="10.7109375" style="42" customWidth="1"/>
    <col min="8712" max="8712" width="9.7109375" style="42" customWidth="1"/>
    <col min="8713" max="8713" width="14.7109375" style="42" customWidth="1"/>
    <col min="8714" max="8714" width="9.7109375" style="42" customWidth="1"/>
    <col min="8715" max="8960" width="11.5703125" style="42"/>
    <col min="8961" max="8961" width="44.7109375" style="42" customWidth="1"/>
    <col min="8962" max="8962" width="10.7109375" style="42" customWidth="1"/>
    <col min="8963" max="8963" width="14.7109375" style="42" customWidth="1"/>
    <col min="8964" max="8964" width="10.7109375" style="42" customWidth="1"/>
    <col min="8965" max="8965" width="14.7109375" style="42" customWidth="1"/>
    <col min="8966" max="8966" width="4.7109375" style="42" customWidth="1"/>
    <col min="8967" max="8967" width="10.7109375" style="42" customWidth="1"/>
    <col min="8968" max="8968" width="9.7109375" style="42" customWidth="1"/>
    <col min="8969" max="8969" width="14.7109375" style="42" customWidth="1"/>
    <col min="8970" max="8970" width="9.7109375" style="42" customWidth="1"/>
    <col min="8971" max="9216" width="11.5703125" style="42"/>
    <col min="9217" max="9217" width="44.7109375" style="42" customWidth="1"/>
    <col min="9218" max="9218" width="10.7109375" style="42" customWidth="1"/>
    <col min="9219" max="9219" width="14.7109375" style="42" customWidth="1"/>
    <col min="9220" max="9220" width="10.7109375" style="42" customWidth="1"/>
    <col min="9221" max="9221" width="14.7109375" style="42" customWidth="1"/>
    <col min="9222" max="9222" width="4.7109375" style="42" customWidth="1"/>
    <col min="9223" max="9223" width="10.7109375" style="42" customWidth="1"/>
    <col min="9224" max="9224" width="9.7109375" style="42" customWidth="1"/>
    <col min="9225" max="9225" width="14.7109375" style="42" customWidth="1"/>
    <col min="9226" max="9226" width="9.7109375" style="42" customWidth="1"/>
    <col min="9227" max="9472" width="11.5703125" style="42"/>
    <col min="9473" max="9473" width="44.7109375" style="42" customWidth="1"/>
    <col min="9474" max="9474" width="10.7109375" style="42" customWidth="1"/>
    <col min="9475" max="9475" width="14.7109375" style="42" customWidth="1"/>
    <col min="9476" max="9476" width="10.7109375" style="42" customWidth="1"/>
    <col min="9477" max="9477" width="14.7109375" style="42" customWidth="1"/>
    <col min="9478" max="9478" width="4.7109375" style="42" customWidth="1"/>
    <col min="9479" max="9479" width="10.7109375" style="42" customWidth="1"/>
    <col min="9480" max="9480" width="9.7109375" style="42" customWidth="1"/>
    <col min="9481" max="9481" width="14.7109375" style="42" customWidth="1"/>
    <col min="9482" max="9482" width="9.7109375" style="42" customWidth="1"/>
    <col min="9483" max="9728" width="11.5703125" style="42"/>
    <col min="9729" max="9729" width="44.7109375" style="42" customWidth="1"/>
    <col min="9730" max="9730" width="10.7109375" style="42" customWidth="1"/>
    <col min="9731" max="9731" width="14.7109375" style="42" customWidth="1"/>
    <col min="9732" max="9732" width="10.7109375" style="42" customWidth="1"/>
    <col min="9733" max="9733" width="14.7109375" style="42" customWidth="1"/>
    <col min="9734" max="9734" width="4.7109375" style="42" customWidth="1"/>
    <col min="9735" max="9735" width="10.7109375" style="42" customWidth="1"/>
    <col min="9736" max="9736" width="9.7109375" style="42" customWidth="1"/>
    <col min="9737" max="9737" width="14.7109375" style="42" customWidth="1"/>
    <col min="9738" max="9738" width="9.7109375" style="42" customWidth="1"/>
    <col min="9739" max="9984" width="11.5703125" style="42"/>
    <col min="9985" max="9985" width="44.7109375" style="42" customWidth="1"/>
    <col min="9986" max="9986" width="10.7109375" style="42" customWidth="1"/>
    <col min="9987" max="9987" width="14.7109375" style="42" customWidth="1"/>
    <col min="9988" max="9988" width="10.7109375" style="42" customWidth="1"/>
    <col min="9989" max="9989" width="14.7109375" style="42" customWidth="1"/>
    <col min="9990" max="9990" width="4.7109375" style="42" customWidth="1"/>
    <col min="9991" max="9991" width="10.7109375" style="42" customWidth="1"/>
    <col min="9992" max="9992" width="9.7109375" style="42" customWidth="1"/>
    <col min="9993" max="9993" width="14.7109375" style="42" customWidth="1"/>
    <col min="9994" max="9994" width="9.7109375" style="42" customWidth="1"/>
    <col min="9995" max="10240" width="11.5703125" style="42"/>
    <col min="10241" max="10241" width="44.7109375" style="42" customWidth="1"/>
    <col min="10242" max="10242" width="10.7109375" style="42" customWidth="1"/>
    <col min="10243" max="10243" width="14.7109375" style="42" customWidth="1"/>
    <col min="10244" max="10244" width="10.7109375" style="42" customWidth="1"/>
    <col min="10245" max="10245" width="14.7109375" style="42" customWidth="1"/>
    <col min="10246" max="10246" width="4.7109375" style="42" customWidth="1"/>
    <col min="10247" max="10247" width="10.7109375" style="42" customWidth="1"/>
    <col min="10248" max="10248" width="9.7109375" style="42" customWidth="1"/>
    <col min="10249" max="10249" width="14.7109375" style="42" customWidth="1"/>
    <col min="10250" max="10250" width="9.7109375" style="42" customWidth="1"/>
    <col min="10251" max="10496" width="11.5703125" style="42"/>
    <col min="10497" max="10497" width="44.7109375" style="42" customWidth="1"/>
    <col min="10498" max="10498" width="10.7109375" style="42" customWidth="1"/>
    <col min="10499" max="10499" width="14.7109375" style="42" customWidth="1"/>
    <col min="10500" max="10500" width="10.7109375" style="42" customWidth="1"/>
    <col min="10501" max="10501" width="14.7109375" style="42" customWidth="1"/>
    <col min="10502" max="10502" width="4.7109375" style="42" customWidth="1"/>
    <col min="10503" max="10503" width="10.7109375" style="42" customWidth="1"/>
    <col min="10504" max="10504" width="9.7109375" style="42" customWidth="1"/>
    <col min="10505" max="10505" width="14.7109375" style="42" customWidth="1"/>
    <col min="10506" max="10506" width="9.7109375" style="42" customWidth="1"/>
    <col min="10507" max="10752" width="11.5703125" style="42"/>
    <col min="10753" max="10753" width="44.7109375" style="42" customWidth="1"/>
    <col min="10754" max="10754" width="10.7109375" style="42" customWidth="1"/>
    <col min="10755" max="10755" width="14.7109375" style="42" customWidth="1"/>
    <col min="10756" max="10756" width="10.7109375" style="42" customWidth="1"/>
    <col min="10757" max="10757" width="14.7109375" style="42" customWidth="1"/>
    <col min="10758" max="10758" width="4.7109375" style="42" customWidth="1"/>
    <col min="10759" max="10759" width="10.7109375" style="42" customWidth="1"/>
    <col min="10760" max="10760" width="9.7109375" style="42" customWidth="1"/>
    <col min="10761" max="10761" width="14.7109375" style="42" customWidth="1"/>
    <col min="10762" max="10762" width="9.7109375" style="42" customWidth="1"/>
    <col min="10763" max="11008" width="11.5703125" style="42"/>
    <col min="11009" max="11009" width="44.7109375" style="42" customWidth="1"/>
    <col min="11010" max="11010" width="10.7109375" style="42" customWidth="1"/>
    <col min="11011" max="11011" width="14.7109375" style="42" customWidth="1"/>
    <col min="11012" max="11012" width="10.7109375" style="42" customWidth="1"/>
    <col min="11013" max="11013" width="14.7109375" style="42" customWidth="1"/>
    <col min="11014" max="11014" width="4.7109375" style="42" customWidth="1"/>
    <col min="11015" max="11015" width="10.7109375" style="42" customWidth="1"/>
    <col min="11016" max="11016" width="9.7109375" style="42" customWidth="1"/>
    <col min="11017" max="11017" width="14.7109375" style="42" customWidth="1"/>
    <col min="11018" max="11018" width="9.7109375" style="42" customWidth="1"/>
    <col min="11019" max="11264" width="11.5703125" style="42"/>
    <col min="11265" max="11265" width="44.7109375" style="42" customWidth="1"/>
    <col min="11266" max="11266" width="10.7109375" style="42" customWidth="1"/>
    <col min="11267" max="11267" width="14.7109375" style="42" customWidth="1"/>
    <col min="11268" max="11268" width="10.7109375" style="42" customWidth="1"/>
    <col min="11269" max="11269" width="14.7109375" style="42" customWidth="1"/>
    <col min="11270" max="11270" width="4.7109375" style="42" customWidth="1"/>
    <col min="11271" max="11271" width="10.7109375" style="42" customWidth="1"/>
    <col min="11272" max="11272" width="9.7109375" style="42" customWidth="1"/>
    <col min="11273" max="11273" width="14.7109375" style="42" customWidth="1"/>
    <col min="11274" max="11274" width="9.7109375" style="42" customWidth="1"/>
    <col min="11275" max="11520" width="11.5703125" style="42"/>
    <col min="11521" max="11521" width="44.7109375" style="42" customWidth="1"/>
    <col min="11522" max="11522" width="10.7109375" style="42" customWidth="1"/>
    <col min="11523" max="11523" width="14.7109375" style="42" customWidth="1"/>
    <col min="11524" max="11524" width="10.7109375" style="42" customWidth="1"/>
    <col min="11525" max="11525" width="14.7109375" style="42" customWidth="1"/>
    <col min="11526" max="11526" width="4.7109375" style="42" customWidth="1"/>
    <col min="11527" max="11527" width="10.7109375" style="42" customWidth="1"/>
    <col min="11528" max="11528" width="9.7109375" style="42" customWidth="1"/>
    <col min="11529" max="11529" width="14.7109375" style="42" customWidth="1"/>
    <col min="11530" max="11530" width="9.7109375" style="42" customWidth="1"/>
    <col min="11531" max="11776" width="11.5703125" style="42"/>
    <col min="11777" max="11777" width="44.7109375" style="42" customWidth="1"/>
    <col min="11778" max="11778" width="10.7109375" style="42" customWidth="1"/>
    <col min="11779" max="11779" width="14.7109375" style="42" customWidth="1"/>
    <col min="11780" max="11780" width="10.7109375" style="42" customWidth="1"/>
    <col min="11781" max="11781" width="14.7109375" style="42" customWidth="1"/>
    <col min="11782" max="11782" width="4.7109375" style="42" customWidth="1"/>
    <col min="11783" max="11783" width="10.7109375" style="42" customWidth="1"/>
    <col min="11784" max="11784" width="9.7109375" style="42" customWidth="1"/>
    <col min="11785" max="11785" width="14.7109375" style="42" customWidth="1"/>
    <col min="11786" max="11786" width="9.7109375" style="42" customWidth="1"/>
    <col min="11787" max="12032" width="11.5703125" style="42"/>
    <col min="12033" max="12033" width="44.7109375" style="42" customWidth="1"/>
    <col min="12034" max="12034" width="10.7109375" style="42" customWidth="1"/>
    <col min="12035" max="12035" width="14.7109375" style="42" customWidth="1"/>
    <col min="12036" max="12036" width="10.7109375" style="42" customWidth="1"/>
    <col min="12037" max="12037" width="14.7109375" style="42" customWidth="1"/>
    <col min="12038" max="12038" width="4.7109375" style="42" customWidth="1"/>
    <col min="12039" max="12039" width="10.7109375" style="42" customWidth="1"/>
    <col min="12040" max="12040" width="9.7109375" style="42" customWidth="1"/>
    <col min="12041" max="12041" width="14.7109375" style="42" customWidth="1"/>
    <col min="12042" max="12042" width="9.7109375" style="42" customWidth="1"/>
    <col min="12043" max="12288" width="11.5703125" style="42"/>
    <col min="12289" max="12289" width="44.7109375" style="42" customWidth="1"/>
    <col min="12290" max="12290" width="10.7109375" style="42" customWidth="1"/>
    <col min="12291" max="12291" width="14.7109375" style="42" customWidth="1"/>
    <col min="12292" max="12292" width="10.7109375" style="42" customWidth="1"/>
    <col min="12293" max="12293" width="14.7109375" style="42" customWidth="1"/>
    <col min="12294" max="12294" width="4.7109375" style="42" customWidth="1"/>
    <col min="12295" max="12295" width="10.7109375" style="42" customWidth="1"/>
    <col min="12296" max="12296" width="9.7109375" style="42" customWidth="1"/>
    <col min="12297" max="12297" width="14.7109375" style="42" customWidth="1"/>
    <col min="12298" max="12298" width="9.7109375" style="42" customWidth="1"/>
    <col min="12299" max="12544" width="11.5703125" style="42"/>
    <col min="12545" max="12545" width="44.7109375" style="42" customWidth="1"/>
    <col min="12546" max="12546" width="10.7109375" style="42" customWidth="1"/>
    <col min="12547" max="12547" width="14.7109375" style="42" customWidth="1"/>
    <col min="12548" max="12548" width="10.7109375" style="42" customWidth="1"/>
    <col min="12549" max="12549" width="14.7109375" style="42" customWidth="1"/>
    <col min="12550" max="12550" width="4.7109375" style="42" customWidth="1"/>
    <col min="12551" max="12551" width="10.7109375" style="42" customWidth="1"/>
    <col min="12552" max="12552" width="9.7109375" style="42" customWidth="1"/>
    <col min="12553" max="12553" width="14.7109375" style="42" customWidth="1"/>
    <col min="12554" max="12554" width="9.7109375" style="42" customWidth="1"/>
    <col min="12555" max="12800" width="11.5703125" style="42"/>
    <col min="12801" max="12801" width="44.7109375" style="42" customWidth="1"/>
    <col min="12802" max="12802" width="10.7109375" style="42" customWidth="1"/>
    <col min="12803" max="12803" width="14.7109375" style="42" customWidth="1"/>
    <col min="12804" max="12804" width="10.7109375" style="42" customWidth="1"/>
    <col min="12805" max="12805" width="14.7109375" style="42" customWidth="1"/>
    <col min="12806" max="12806" width="4.7109375" style="42" customWidth="1"/>
    <col min="12807" max="12807" width="10.7109375" style="42" customWidth="1"/>
    <col min="12808" max="12808" width="9.7109375" style="42" customWidth="1"/>
    <col min="12809" max="12809" width="14.7109375" style="42" customWidth="1"/>
    <col min="12810" max="12810" width="9.7109375" style="42" customWidth="1"/>
    <col min="12811" max="13056" width="11.5703125" style="42"/>
    <col min="13057" max="13057" width="44.7109375" style="42" customWidth="1"/>
    <col min="13058" max="13058" width="10.7109375" style="42" customWidth="1"/>
    <col min="13059" max="13059" width="14.7109375" style="42" customWidth="1"/>
    <col min="13060" max="13060" width="10.7109375" style="42" customWidth="1"/>
    <col min="13061" max="13061" width="14.7109375" style="42" customWidth="1"/>
    <col min="13062" max="13062" width="4.7109375" style="42" customWidth="1"/>
    <col min="13063" max="13063" width="10.7109375" style="42" customWidth="1"/>
    <col min="13064" max="13064" width="9.7109375" style="42" customWidth="1"/>
    <col min="13065" max="13065" width="14.7109375" style="42" customWidth="1"/>
    <col min="13066" max="13066" width="9.7109375" style="42" customWidth="1"/>
    <col min="13067" max="13312" width="11.5703125" style="42"/>
    <col min="13313" max="13313" width="44.7109375" style="42" customWidth="1"/>
    <col min="13314" max="13314" width="10.7109375" style="42" customWidth="1"/>
    <col min="13315" max="13315" width="14.7109375" style="42" customWidth="1"/>
    <col min="13316" max="13316" width="10.7109375" style="42" customWidth="1"/>
    <col min="13317" max="13317" width="14.7109375" style="42" customWidth="1"/>
    <col min="13318" max="13318" width="4.7109375" style="42" customWidth="1"/>
    <col min="13319" max="13319" width="10.7109375" style="42" customWidth="1"/>
    <col min="13320" max="13320" width="9.7109375" style="42" customWidth="1"/>
    <col min="13321" max="13321" width="14.7109375" style="42" customWidth="1"/>
    <col min="13322" max="13322" width="9.7109375" style="42" customWidth="1"/>
    <col min="13323" max="13568" width="11.5703125" style="42"/>
    <col min="13569" max="13569" width="44.7109375" style="42" customWidth="1"/>
    <col min="13570" max="13570" width="10.7109375" style="42" customWidth="1"/>
    <col min="13571" max="13571" width="14.7109375" style="42" customWidth="1"/>
    <col min="13572" max="13572" width="10.7109375" style="42" customWidth="1"/>
    <col min="13573" max="13573" width="14.7109375" style="42" customWidth="1"/>
    <col min="13574" max="13574" width="4.7109375" style="42" customWidth="1"/>
    <col min="13575" max="13575" width="10.7109375" style="42" customWidth="1"/>
    <col min="13576" max="13576" width="9.7109375" style="42" customWidth="1"/>
    <col min="13577" max="13577" width="14.7109375" style="42" customWidth="1"/>
    <col min="13578" max="13578" width="9.7109375" style="42" customWidth="1"/>
    <col min="13579" max="13824" width="11.5703125" style="42"/>
    <col min="13825" max="13825" width="44.7109375" style="42" customWidth="1"/>
    <col min="13826" max="13826" width="10.7109375" style="42" customWidth="1"/>
    <col min="13827" max="13827" width="14.7109375" style="42" customWidth="1"/>
    <col min="13828" max="13828" width="10.7109375" style="42" customWidth="1"/>
    <col min="13829" max="13829" width="14.7109375" style="42" customWidth="1"/>
    <col min="13830" max="13830" width="4.7109375" style="42" customWidth="1"/>
    <col min="13831" max="13831" width="10.7109375" style="42" customWidth="1"/>
    <col min="13832" max="13832" width="9.7109375" style="42" customWidth="1"/>
    <col min="13833" max="13833" width="14.7109375" style="42" customWidth="1"/>
    <col min="13834" max="13834" width="9.7109375" style="42" customWidth="1"/>
    <col min="13835" max="14080" width="11.5703125" style="42"/>
    <col min="14081" max="14081" width="44.7109375" style="42" customWidth="1"/>
    <col min="14082" max="14082" width="10.7109375" style="42" customWidth="1"/>
    <col min="14083" max="14083" width="14.7109375" style="42" customWidth="1"/>
    <col min="14084" max="14084" width="10.7109375" style="42" customWidth="1"/>
    <col min="14085" max="14085" width="14.7109375" style="42" customWidth="1"/>
    <col min="14086" max="14086" width="4.7109375" style="42" customWidth="1"/>
    <col min="14087" max="14087" width="10.7109375" style="42" customWidth="1"/>
    <col min="14088" max="14088" width="9.7109375" style="42" customWidth="1"/>
    <col min="14089" max="14089" width="14.7109375" style="42" customWidth="1"/>
    <col min="14090" max="14090" width="9.7109375" style="42" customWidth="1"/>
    <col min="14091" max="14336" width="11.5703125" style="42"/>
    <col min="14337" max="14337" width="44.7109375" style="42" customWidth="1"/>
    <col min="14338" max="14338" width="10.7109375" style="42" customWidth="1"/>
    <col min="14339" max="14339" width="14.7109375" style="42" customWidth="1"/>
    <col min="14340" max="14340" width="10.7109375" style="42" customWidth="1"/>
    <col min="14341" max="14341" width="14.7109375" style="42" customWidth="1"/>
    <col min="14342" max="14342" width="4.7109375" style="42" customWidth="1"/>
    <col min="14343" max="14343" width="10.7109375" style="42" customWidth="1"/>
    <col min="14344" max="14344" width="9.7109375" style="42" customWidth="1"/>
    <col min="14345" max="14345" width="14.7109375" style="42" customWidth="1"/>
    <col min="14346" max="14346" width="9.7109375" style="42" customWidth="1"/>
    <col min="14347" max="14592" width="11.5703125" style="42"/>
    <col min="14593" max="14593" width="44.7109375" style="42" customWidth="1"/>
    <col min="14594" max="14594" width="10.7109375" style="42" customWidth="1"/>
    <col min="14595" max="14595" width="14.7109375" style="42" customWidth="1"/>
    <col min="14596" max="14596" width="10.7109375" style="42" customWidth="1"/>
    <col min="14597" max="14597" width="14.7109375" style="42" customWidth="1"/>
    <col min="14598" max="14598" width="4.7109375" style="42" customWidth="1"/>
    <col min="14599" max="14599" width="10.7109375" style="42" customWidth="1"/>
    <col min="14600" max="14600" width="9.7109375" style="42" customWidth="1"/>
    <col min="14601" max="14601" width="14.7109375" style="42" customWidth="1"/>
    <col min="14602" max="14602" width="9.7109375" style="42" customWidth="1"/>
    <col min="14603" max="14848" width="11.5703125" style="42"/>
    <col min="14849" max="14849" width="44.7109375" style="42" customWidth="1"/>
    <col min="14850" max="14850" width="10.7109375" style="42" customWidth="1"/>
    <col min="14851" max="14851" width="14.7109375" style="42" customWidth="1"/>
    <col min="14852" max="14852" width="10.7109375" style="42" customWidth="1"/>
    <col min="14853" max="14853" width="14.7109375" style="42" customWidth="1"/>
    <col min="14854" max="14854" width="4.7109375" style="42" customWidth="1"/>
    <col min="14855" max="14855" width="10.7109375" style="42" customWidth="1"/>
    <col min="14856" max="14856" width="9.7109375" style="42" customWidth="1"/>
    <col min="14857" max="14857" width="14.7109375" style="42" customWidth="1"/>
    <col min="14858" max="14858" width="9.7109375" style="42" customWidth="1"/>
    <col min="14859" max="15104" width="11.5703125" style="42"/>
    <col min="15105" max="15105" width="44.7109375" style="42" customWidth="1"/>
    <col min="15106" max="15106" width="10.7109375" style="42" customWidth="1"/>
    <col min="15107" max="15107" width="14.7109375" style="42" customWidth="1"/>
    <col min="15108" max="15108" width="10.7109375" style="42" customWidth="1"/>
    <col min="15109" max="15109" width="14.7109375" style="42" customWidth="1"/>
    <col min="15110" max="15110" width="4.7109375" style="42" customWidth="1"/>
    <col min="15111" max="15111" width="10.7109375" style="42" customWidth="1"/>
    <col min="15112" max="15112" width="9.7109375" style="42" customWidth="1"/>
    <col min="15113" max="15113" width="14.7109375" style="42" customWidth="1"/>
    <col min="15114" max="15114" width="9.7109375" style="42" customWidth="1"/>
    <col min="15115" max="15360" width="11.5703125" style="42"/>
    <col min="15361" max="15361" width="44.7109375" style="42" customWidth="1"/>
    <col min="15362" max="15362" width="10.7109375" style="42" customWidth="1"/>
    <col min="15363" max="15363" width="14.7109375" style="42" customWidth="1"/>
    <col min="15364" max="15364" width="10.7109375" style="42" customWidth="1"/>
    <col min="15365" max="15365" width="14.7109375" style="42" customWidth="1"/>
    <col min="15366" max="15366" width="4.7109375" style="42" customWidth="1"/>
    <col min="15367" max="15367" width="10.7109375" style="42" customWidth="1"/>
    <col min="15368" max="15368" width="9.7109375" style="42" customWidth="1"/>
    <col min="15369" max="15369" width="14.7109375" style="42" customWidth="1"/>
    <col min="15370" max="15370" width="9.7109375" style="42" customWidth="1"/>
    <col min="15371" max="15616" width="11.5703125" style="42"/>
    <col min="15617" max="15617" width="44.7109375" style="42" customWidth="1"/>
    <col min="15618" max="15618" width="10.7109375" style="42" customWidth="1"/>
    <col min="15619" max="15619" width="14.7109375" style="42" customWidth="1"/>
    <col min="15620" max="15620" width="10.7109375" style="42" customWidth="1"/>
    <col min="15621" max="15621" width="14.7109375" style="42" customWidth="1"/>
    <col min="15622" max="15622" width="4.7109375" style="42" customWidth="1"/>
    <col min="15623" max="15623" width="10.7109375" style="42" customWidth="1"/>
    <col min="15624" max="15624" width="9.7109375" style="42" customWidth="1"/>
    <col min="15625" max="15625" width="14.7109375" style="42" customWidth="1"/>
    <col min="15626" max="15626" width="9.7109375" style="42" customWidth="1"/>
    <col min="15627" max="15872" width="11.5703125" style="42"/>
    <col min="15873" max="15873" width="44.7109375" style="42" customWidth="1"/>
    <col min="15874" max="15874" width="10.7109375" style="42" customWidth="1"/>
    <col min="15875" max="15875" width="14.7109375" style="42" customWidth="1"/>
    <col min="15876" max="15876" width="10.7109375" style="42" customWidth="1"/>
    <col min="15877" max="15877" width="14.7109375" style="42" customWidth="1"/>
    <col min="15878" max="15878" width="4.7109375" style="42" customWidth="1"/>
    <col min="15879" max="15879" width="10.7109375" style="42" customWidth="1"/>
    <col min="15880" max="15880" width="9.7109375" style="42" customWidth="1"/>
    <col min="15881" max="15881" width="14.7109375" style="42" customWidth="1"/>
    <col min="15882" max="15882" width="9.7109375" style="42" customWidth="1"/>
    <col min="15883" max="16128" width="11.5703125" style="42"/>
    <col min="16129" max="16129" width="44.7109375" style="42" customWidth="1"/>
    <col min="16130" max="16130" width="10.7109375" style="42" customWidth="1"/>
    <col min="16131" max="16131" width="14.7109375" style="42" customWidth="1"/>
    <col min="16132" max="16132" width="10.7109375" style="42" customWidth="1"/>
    <col min="16133" max="16133" width="14.7109375" style="42" customWidth="1"/>
    <col min="16134" max="16134" width="4.7109375" style="42" customWidth="1"/>
    <col min="16135" max="16135" width="10.7109375" style="42" customWidth="1"/>
    <col min="16136" max="16136" width="9.7109375" style="42" customWidth="1"/>
    <col min="16137" max="16137" width="14.7109375" style="42" customWidth="1"/>
    <col min="16138" max="16138" width="9.7109375" style="42" customWidth="1"/>
    <col min="16139" max="16384" width="11.5703125" style="42"/>
  </cols>
  <sheetData>
    <row r="1" spans="1:10" s="78" customFormat="1" ht="45" customHeight="1">
      <c r="A1" s="81" t="s">
        <v>634</v>
      </c>
      <c r="B1" s="81"/>
      <c r="C1" s="81"/>
      <c r="D1" s="81"/>
      <c r="E1" s="81"/>
      <c r="F1" s="81"/>
      <c r="G1" s="81"/>
      <c r="H1" s="81"/>
      <c r="I1" s="81"/>
    </row>
    <row r="2" spans="1:10" s="78" customFormat="1" ht="13.15" customHeight="1" thickBot="1">
      <c r="A2" s="77"/>
      <c r="B2" s="77"/>
      <c r="C2" s="77"/>
      <c r="D2" s="77"/>
      <c r="E2" s="77"/>
      <c r="F2" s="42"/>
      <c r="G2" s="42"/>
      <c r="H2" s="42"/>
      <c r="I2" s="42"/>
      <c r="J2" s="42"/>
    </row>
    <row r="3" spans="1:10" s="78" customFormat="1" ht="19.899999999999999" customHeight="1" thickBot="1">
      <c r="A3" s="77"/>
      <c r="B3" s="77"/>
      <c r="C3" s="77"/>
      <c r="D3" s="77"/>
      <c r="E3" s="77"/>
      <c r="F3" s="77"/>
      <c r="G3" s="1118" t="s">
        <v>581</v>
      </c>
      <c r="H3" s="1119"/>
      <c r="I3" s="1119"/>
      <c r="J3" s="1120"/>
    </row>
    <row r="4" spans="1:10" s="45" customFormat="1" ht="19.899999999999999" customHeight="1" thickBot="1">
      <c r="A4" s="79"/>
      <c r="B4" s="1121">
        <v>2018</v>
      </c>
      <c r="C4" s="1122"/>
      <c r="D4" s="1123">
        <v>2019</v>
      </c>
      <c r="E4" s="1122"/>
      <c r="G4" s="1124" t="s">
        <v>442</v>
      </c>
      <c r="H4" s="1125"/>
      <c r="I4" s="1126" t="s">
        <v>420</v>
      </c>
      <c r="J4" s="1125"/>
    </row>
    <row r="5" spans="1:10" s="45" customFormat="1" ht="27" customHeight="1" thickBot="1">
      <c r="A5" s="79"/>
      <c r="B5" s="647" t="s">
        <v>442</v>
      </c>
      <c r="C5" s="648" t="s">
        <v>0</v>
      </c>
      <c r="D5" s="647" t="s">
        <v>442</v>
      </c>
      <c r="E5" s="648" t="s">
        <v>0</v>
      </c>
      <c r="G5" s="655" t="s">
        <v>442</v>
      </c>
      <c r="H5" s="616" t="s">
        <v>38</v>
      </c>
      <c r="I5" s="656" t="s">
        <v>0</v>
      </c>
      <c r="J5" s="616" t="s">
        <v>38</v>
      </c>
    </row>
    <row r="6" spans="1:10" s="45" customFormat="1" ht="18" customHeight="1">
      <c r="A6" s="39" t="s">
        <v>437</v>
      </c>
      <c r="B6" s="112">
        <v>102010</v>
      </c>
      <c r="C6" s="253">
        <v>120442.70110999999</v>
      </c>
      <c r="D6" s="112">
        <v>114921</v>
      </c>
      <c r="E6" s="253">
        <v>120246.90300000001</v>
      </c>
      <c r="F6" s="42"/>
      <c r="G6" s="657">
        <f>D6-B6</f>
        <v>12911</v>
      </c>
      <c r="H6" s="658">
        <f>(D6-B6)/B6</f>
        <v>0.12656602293892755</v>
      </c>
      <c r="I6" s="659">
        <f>E6-C6</f>
        <v>-195.79810999998881</v>
      </c>
      <c r="J6" s="658">
        <f>(E6-C6)/C6</f>
        <v>-1.6256535945766187E-3</v>
      </c>
    </row>
    <row r="7" spans="1:10" s="45" customFormat="1" ht="18" customHeight="1" thickBot="1">
      <c r="A7" s="290" t="s">
        <v>438</v>
      </c>
      <c r="B7" s="113">
        <v>15004</v>
      </c>
      <c r="C7" s="254">
        <v>31093.25849</v>
      </c>
      <c r="D7" s="113">
        <v>12857</v>
      </c>
      <c r="E7" s="254">
        <v>30816.853999999999</v>
      </c>
      <c r="F7" s="42"/>
      <c r="G7" s="660">
        <f>D7-B7</f>
        <v>-2147</v>
      </c>
      <c r="H7" s="661">
        <f>(D7-B7)/B7</f>
        <v>-0.1430951746201013</v>
      </c>
      <c r="I7" s="662">
        <f>E7-C7</f>
        <v>-276.40449000000081</v>
      </c>
      <c r="J7" s="661">
        <f>(E7-C7)/C7</f>
        <v>-8.8895311531564346E-3</v>
      </c>
    </row>
    <row r="8" spans="1:10" s="114" customFormat="1" ht="18" customHeight="1" thickBot="1">
      <c r="A8" s="649" t="s">
        <v>439</v>
      </c>
      <c r="B8" s="650">
        <f>SUM(B6:B7)</f>
        <v>117014</v>
      </c>
      <c r="C8" s="651">
        <f>SUM(C6:C7)</f>
        <v>151535.9596</v>
      </c>
      <c r="D8" s="650">
        <f>SUM(D6:D7)</f>
        <v>127778</v>
      </c>
      <c r="E8" s="651">
        <f>SUM(E6:E7)</f>
        <v>151063.75700000001</v>
      </c>
      <c r="F8" s="42"/>
      <c r="G8" s="650">
        <f>D8-B8</f>
        <v>10764</v>
      </c>
      <c r="H8" s="663">
        <f>(D8-B8)/B8</f>
        <v>9.1988992770095881E-2</v>
      </c>
      <c r="I8" s="962">
        <f>E8-C8</f>
        <v>-472.20259999998962</v>
      </c>
      <c r="J8" s="663">
        <f>(E8-C8)/C8</f>
        <v>-3.1161092142514115E-3</v>
      </c>
    </row>
    <row r="9" spans="1:10" s="45" customFormat="1" ht="18" customHeight="1" thickBot="1">
      <c r="A9" s="291" t="s">
        <v>441</v>
      </c>
      <c r="B9" s="115">
        <v>15</v>
      </c>
      <c r="C9" s="279">
        <v>27154.137999999999</v>
      </c>
      <c r="D9" s="115">
        <v>20</v>
      </c>
      <c r="E9" s="279">
        <v>23486.83</v>
      </c>
      <c r="F9" s="42"/>
      <c r="G9" s="664">
        <f>D9-B9</f>
        <v>5</v>
      </c>
      <c r="H9" s="665">
        <f>(D9-B9)/B9</f>
        <v>0.33333333333333331</v>
      </c>
      <c r="I9" s="666">
        <f>E9-C9</f>
        <v>-3667.3079999999973</v>
      </c>
      <c r="J9" s="665">
        <f>(E9-C9)/C9</f>
        <v>-0.13505521699860248</v>
      </c>
    </row>
    <row r="10" spans="1:10" s="114" customFormat="1" ht="18" customHeight="1" thickBot="1">
      <c r="A10" s="652" t="s">
        <v>440</v>
      </c>
      <c r="B10" s="653">
        <f>+B8+B9</f>
        <v>117029</v>
      </c>
      <c r="C10" s="654">
        <f>+C8+C9</f>
        <v>178690.09760000001</v>
      </c>
      <c r="D10" s="653">
        <f>+D8+D9</f>
        <v>127798</v>
      </c>
      <c r="E10" s="654">
        <f>+E8+E9</f>
        <v>174550.587</v>
      </c>
      <c r="F10" s="42"/>
      <c r="G10" s="667">
        <f>D10-B10</f>
        <v>10769</v>
      </c>
      <c r="H10" s="663">
        <f>(D10-B10)/B10</f>
        <v>9.2019926684838799E-2</v>
      </c>
      <c r="I10" s="668">
        <f>E10-C10</f>
        <v>-4139.5106000000087</v>
      </c>
      <c r="J10" s="663">
        <f>(E10-C10)/C10</f>
        <v>-2.3165864564394352E-2</v>
      </c>
    </row>
    <row r="11" spans="1:10" ht="19.899999999999999" customHeight="1"/>
    <row r="12" spans="1:10" ht="27" customHeight="1"/>
    <row r="13" spans="1:10" ht="19.899999999999999" customHeight="1"/>
    <row r="14" spans="1:10" ht="19.899999999999999" customHeight="1"/>
    <row r="15" spans="1:10" ht="19.899999999999999" customHeight="1"/>
    <row r="16" spans="1:10" ht="19.899999999999999" customHeight="1"/>
  </sheetData>
  <mergeCells count="5">
    <mergeCell ref="G3:J3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2"/>
  <sheetViews>
    <sheetView workbookViewId="0">
      <selection activeCell="K23" sqref="K23"/>
    </sheetView>
  </sheetViews>
  <sheetFormatPr baseColWidth="10" defaultRowHeight="12.75"/>
  <cols>
    <col min="1" max="1" width="44.42578125" style="120" customWidth="1"/>
    <col min="2" max="2" width="10.7109375" style="42" customWidth="1"/>
    <col min="3" max="3" width="12" style="42" customWidth="1"/>
    <col min="4" max="4" width="10.7109375" style="42" customWidth="1"/>
    <col min="5" max="5" width="11.7109375" style="42" customWidth="1"/>
    <col min="6" max="6" width="2.28515625" style="42" customWidth="1"/>
    <col min="7" max="7" width="10.7109375" style="42" customWidth="1"/>
    <col min="8" max="8" width="9.7109375" style="42" customWidth="1"/>
    <col min="9" max="9" width="12" style="42" customWidth="1"/>
    <col min="10" max="10" width="9.7109375" style="42" customWidth="1"/>
    <col min="11" max="256" width="11.5703125" style="42"/>
    <col min="257" max="257" width="46.28515625" style="42" customWidth="1"/>
    <col min="258" max="258" width="10.7109375" style="42" customWidth="1"/>
    <col min="259" max="259" width="14.7109375" style="42" customWidth="1"/>
    <col min="260" max="260" width="10.7109375" style="42" customWidth="1"/>
    <col min="261" max="261" width="14.7109375" style="42" customWidth="1"/>
    <col min="262" max="262" width="4.7109375" style="42" customWidth="1"/>
    <col min="263" max="263" width="10.7109375" style="42" customWidth="1"/>
    <col min="264" max="264" width="9.7109375" style="42" customWidth="1"/>
    <col min="265" max="265" width="14.7109375" style="42" customWidth="1"/>
    <col min="266" max="266" width="9.7109375" style="42" customWidth="1"/>
    <col min="267" max="512" width="11.5703125" style="42"/>
    <col min="513" max="513" width="46.28515625" style="42" customWidth="1"/>
    <col min="514" max="514" width="10.7109375" style="42" customWidth="1"/>
    <col min="515" max="515" width="14.7109375" style="42" customWidth="1"/>
    <col min="516" max="516" width="10.7109375" style="42" customWidth="1"/>
    <col min="517" max="517" width="14.7109375" style="42" customWidth="1"/>
    <col min="518" max="518" width="4.7109375" style="42" customWidth="1"/>
    <col min="519" max="519" width="10.7109375" style="42" customWidth="1"/>
    <col min="520" max="520" width="9.7109375" style="42" customWidth="1"/>
    <col min="521" max="521" width="14.7109375" style="42" customWidth="1"/>
    <col min="522" max="522" width="9.7109375" style="42" customWidth="1"/>
    <col min="523" max="768" width="11.5703125" style="42"/>
    <col min="769" max="769" width="46.28515625" style="42" customWidth="1"/>
    <col min="770" max="770" width="10.7109375" style="42" customWidth="1"/>
    <col min="771" max="771" width="14.7109375" style="42" customWidth="1"/>
    <col min="772" max="772" width="10.7109375" style="42" customWidth="1"/>
    <col min="773" max="773" width="14.7109375" style="42" customWidth="1"/>
    <col min="774" max="774" width="4.7109375" style="42" customWidth="1"/>
    <col min="775" max="775" width="10.7109375" style="42" customWidth="1"/>
    <col min="776" max="776" width="9.7109375" style="42" customWidth="1"/>
    <col min="777" max="777" width="14.7109375" style="42" customWidth="1"/>
    <col min="778" max="778" width="9.7109375" style="42" customWidth="1"/>
    <col min="779" max="1024" width="11.5703125" style="42"/>
    <col min="1025" max="1025" width="46.28515625" style="42" customWidth="1"/>
    <col min="1026" max="1026" width="10.7109375" style="42" customWidth="1"/>
    <col min="1027" max="1027" width="14.7109375" style="42" customWidth="1"/>
    <col min="1028" max="1028" width="10.7109375" style="42" customWidth="1"/>
    <col min="1029" max="1029" width="14.7109375" style="42" customWidth="1"/>
    <col min="1030" max="1030" width="4.7109375" style="42" customWidth="1"/>
    <col min="1031" max="1031" width="10.7109375" style="42" customWidth="1"/>
    <col min="1032" max="1032" width="9.7109375" style="42" customWidth="1"/>
    <col min="1033" max="1033" width="14.7109375" style="42" customWidth="1"/>
    <col min="1034" max="1034" width="9.7109375" style="42" customWidth="1"/>
    <col min="1035" max="1280" width="11.5703125" style="42"/>
    <col min="1281" max="1281" width="46.28515625" style="42" customWidth="1"/>
    <col min="1282" max="1282" width="10.7109375" style="42" customWidth="1"/>
    <col min="1283" max="1283" width="14.7109375" style="42" customWidth="1"/>
    <col min="1284" max="1284" width="10.7109375" style="42" customWidth="1"/>
    <col min="1285" max="1285" width="14.7109375" style="42" customWidth="1"/>
    <col min="1286" max="1286" width="4.7109375" style="42" customWidth="1"/>
    <col min="1287" max="1287" width="10.7109375" style="42" customWidth="1"/>
    <col min="1288" max="1288" width="9.7109375" style="42" customWidth="1"/>
    <col min="1289" max="1289" width="14.7109375" style="42" customWidth="1"/>
    <col min="1290" max="1290" width="9.7109375" style="42" customWidth="1"/>
    <col min="1291" max="1536" width="11.5703125" style="42"/>
    <col min="1537" max="1537" width="46.28515625" style="42" customWidth="1"/>
    <col min="1538" max="1538" width="10.7109375" style="42" customWidth="1"/>
    <col min="1539" max="1539" width="14.7109375" style="42" customWidth="1"/>
    <col min="1540" max="1540" width="10.7109375" style="42" customWidth="1"/>
    <col min="1541" max="1541" width="14.7109375" style="42" customWidth="1"/>
    <col min="1542" max="1542" width="4.7109375" style="42" customWidth="1"/>
    <col min="1543" max="1543" width="10.7109375" style="42" customWidth="1"/>
    <col min="1544" max="1544" width="9.7109375" style="42" customWidth="1"/>
    <col min="1545" max="1545" width="14.7109375" style="42" customWidth="1"/>
    <col min="1546" max="1546" width="9.7109375" style="42" customWidth="1"/>
    <col min="1547" max="1792" width="11.5703125" style="42"/>
    <col min="1793" max="1793" width="46.28515625" style="42" customWidth="1"/>
    <col min="1794" max="1794" width="10.7109375" style="42" customWidth="1"/>
    <col min="1795" max="1795" width="14.7109375" style="42" customWidth="1"/>
    <col min="1796" max="1796" width="10.7109375" style="42" customWidth="1"/>
    <col min="1797" max="1797" width="14.7109375" style="42" customWidth="1"/>
    <col min="1798" max="1798" width="4.7109375" style="42" customWidth="1"/>
    <col min="1799" max="1799" width="10.7109375" style="42" customWidth="1"/>
    <col min="1800" max="1800" width="9.7109375" style="42" customWidth="1"/>
    <col min="1801" max="1801" width="14.7109375" style="42" customWidth="1"/>
    <col min="1802" max="1802" width="9.7109375" style="42" customWidth="1"/>
    <col min="1803" max="2048" width="11.5703125" style="42"/>
    <col min="2049" max="2049" width="46.28515625" style="42" customWidth="1"/>
    <col min="2050" max="2050" width="10.7109375" style="42" customWidth="1"/>
    <col min="2051" max="2051" width="14.7109375" style="42" customWidth="1"/>
    <col min="2052" max="2052" width="10.7109375" style="42" customWidth="1"/>
    <col min="2053" max="2053" width="14.7109375" style="42" customWidth="1"/>
    <col min="2054" max="2054" width="4.7109375" style="42" customWidth="1"/>
    <col min="2055" max="2055" width="10.7109375" style="42" customWidth="1"/>
    <col min="2056" max="2056" width="9.7109375" style="42" customWidth="1"/>
    <col min="2057" max="2057" width="14.7109375" style="42" customWidth="1"/>
    <col min="2058" max="2058" width="9.7109375" style="42" customWidth="1"/>
    <col min="2059" max="2304" width="11.5703125" style="42"/>
    <col min="2305" max="2305" width="46.28515625" style="42" customWidth="1"/>
    <col min="2306" max="2306" width="10.7109375" style="42" customWidth="1"/>
    <col min="2307" max="2307" width="14.7109375" style="42" customWidth="1"/>
    <col min="2308" max="2308" width="10.7109375" style="42" customWidth="1"/>
    <col min="2309" max="2309" width="14.7109375" style="42" customWidth="1"/>
    <col min="2310" max="2310" width="4.7109375" style="42" customWidth="1"/>
    <col min="2311" max="2311" width="10.7109375" style="42" customWidth="1"/>
    <col min="2312" max="2312" width="9.7109375" style="42" customWidth="1"/>
    <col min="2313" max="2313" width="14.7109375" style="42" customWidth="1"/>
    <col min="2314" max="2314" width="9.7109375" style="42" customWidth="1"/>
    <col min="2315" max="2560" width="11.5703125" style="42"/>
    <col min="2561" max="2561" width="46.28515625" style="42" customWidth="1"/>
    <col min="2562" max="2562" width="10.7109375" style="42" customWidth="1"/>
    <col min="2563" max="2563" width="14.7109375" style="42" customWidth="1"/>
    <col min="2564" max="2564" width="10.7109375" style="42" customWidth="1"/>
    <col min="2565" max="2565" width="14.7109375" style="42" customWidth="1"/>
    <col min="2566" max="2566" width="4.7109375" style="42" customWidth="1"/>
    <col min="2567" max="2567" width="10.7109375" style="42" customWidth="1"/>
    <col min="2568" max="2568" width="9.7109375" style="42" customWidth="1"/>
    <col min="2569" max="2569" width="14.7109375" style="42" customWidth="1"/>
    <col min="2570" max="2570" width="9.7109375" style="42" customWidth="1"/>
    <col min="2571" max="2816" width="11.5703125" style="42"/>
    <col min="2817" max="2817" width="46.28515625" style="42" customWidth="1"/>
    <col min="2818" max="2818" width="10.7109375" style="42" customWidth="1"/>
    <col min="2819" max="2819" width="14.7109375" style="42" customWidth="1"/>
    <col min="2820" max="2820" width="10.7109375" style="42" customWidth="1"/>
    <col min="2821" max="2821" width="14.7109375" style="42" customWidth="1"/>
    <col min="2822" max="2822" width="4.7109375" style="42" customWidth="1"/>
    <col min="2823" max="2823" width="10.7109375" style="42" customWidth="1"/>
    <col min="2824" max="2824" width="9.7109375" style="42" customWidth="1"/>
    <col min="2825" max="2825" width="14.7109375" style="42" customWidth="1"/>
    <col min="2826" max="2826" width="9.7109375" style="42" customWidth="1"/>
    <col min="2827" max="3072" width="11.5703125" style="42"/>
    <col min="3073" max="3073" width="46.28515625" style="42" customWidth="1"/>
    <col min="3074" max="3074" width="10.7109375" style="42" customWidth="1"/>
    <col min="3075" max="3075" width="14.7109375" style="42" customWidth="1"/>
    <col min="3076" max="3076" width="10.7109375" style="42" customWidth="1"/>
    <col min="3077" max="3077" width="14.7109375" style="42" customWidth="1"/>
    <col min="3078" max="3078" width="4.7109375" style="42" customWidth="1"/>
    <col min="3079" max="3079" width="10.7109375" style="42" customWidth="1"/>
    <col min="3080" max="3080" width="9.7109375" style="42" customWidth="1"/>
    <col min="3081" max="3081" width="14.7109375" style="42" customWidth="1"/>
    <col min="3082" max="3082" width="9.7109375" style="42" customWidth="1"/>
    <col min="3083" max="3328" width="11.5703125" style="42"/>
    <col min="3329" max="3329" width="46.28515625" style="42" customWidth="1"/>
    <col min="3330" max="3330" width="10.7109375" style="42" customWidth="1"/>
    <col min="3331" max="3331" width="14.7109375" style="42" customWidth="1"/>
    <col min="3332" max="3332" width="10.7109375" style="42" customWidth="1"/>
    <col min="3333" max="3333" width="14.7109375" style="42" customWidth="1"/>
    <col min="3334" max="3334" width="4.7109375" style="42" customWidth="1"/>
    <col min="3335" max="3335" width="10.7109375" style="42" customWidth="1"/>
    <col min="3336" max="3336" width="9.7109375" style="42" customWidth="1"/>
    <col min="3337" max="3337" width="14.7109375" style="42" customWidth="1"/>
    <col min="3338" max="3338" width="9.7109375" style="42" customWidth="1"/>
    <col min="3339" max="3584" width="11.5703125" style="42"/>
    <col min="3585" max="3585" width="46.28515625" style="42" customWidth="1"/>
    <col min="3586" max="3586" width="10.7109375" style="42" customWidth="1"/>
    <col min="3587" max="3587" width="14.7109375" style="42" customWidth="1"/>
    <col min="3588" max="3588" width="10.7109375" style="42" customWidth="1"/>
    <col min="3589" max="3589" width="14.7109375" style="42" customWidth="1"/>
    <col min="3590" max="3590" width="4.7109375" style="42" customWidth="1"/>
    <col min="3591" max="3591" width="10.7109375" style="42" customWidth="1"/>
    <col min="3592" max="3592" width="9.7109375" style="42" customWidth="1"/>
    <col min="3593" max="3593" width="14.7109375" style="42" customWidth="1"/>
    <col min="3594" max="3594" width="9.7109375" style="42" customWidth="1"/>
    <col min="3595" max="3840" width="11.5703125" style="42"/>
    <col min="3841" max="3841" width="46.28515625" style="42" customWidth="1"/>
    <col min="3842" max="3842" width="10.7109375" style="42" customWidth="1"/>
    <col min="3843" max="3843" width="14.7109375" style="42" customWidth="1"/>
    <col min="3844" max="3844" width="10.7109375" style="42" customWidth="1"/>
    <col min="3845" max="3845" width="14.7109375" style="42" customWidth="1"/>
    <col min="3846" max="3846" width="4.7109375" style="42" customWidth="1"/>
    <col min="3847" max="3847" width="10.7109375" style="42" customWidth="1"/>
    <col min="3848" max="3848" width="9.7109375" style="42" customWidth="1"/>
    <col min="3849" max="3849" width="14.7109375" style="42" customWidth="1"/>
    <col min="3850" max="3850" width="9.7109375" style="42" customWidth="1"/>
    <col min="3851" max="4096" width="11.5703125" style="42"/>
    <col min="4097" max="4097" width="46.28515625" style="42" customWidth="1"/>
    <col min="4098" max="4098" width="10.7109375" style="42" customWidth="1"/>
    <col min="4099" max="4099" width="14.7109375" style="42" customWidth="1"/>
    <col min="4100" max="4100" width="10.7109375" style="42" customWidth="1"/>
    <col min="4101" max="4101" width="14.7109375" style="42" customWidth="1"/>
    <col min="4102" max="4102" width="4.7109375" style="42" customWidth="1"/>
    <col min="4103" max="4103" width="10.7109375" style="42" customWidth="1"/>
    <col min="4104" max="4104" width="9.7109375" style="42" customWidth="1"/>
    <col min="4105" max="4105" width="14.7109375" style="42" customWidth="1"/>
    <col min="4106" max="4106" width="9.7109375" style="42" customWidth="1"/>
    <col min="4107" max="4352" width="11.5703125" style="42"/>
    <col min="4353" max="4353" width="46.28515625" style="42" customWidth="1"/>
    <col min="4354" max="4354" width="10.7109375" style="42" customWidth="1"/>
    <col min="4355" max="4355" width="14.7109375" style="42" customWidth="1"/>
    <col min="4356" max="4356" width="10.7109375" style="42" customWidth="1"/>
    <col min="4357" max="4357" width="14.7109375" style="42" customWidth="1"/>
    <col min="4358" max="4358" width="4.7109375" style="42" customWidth="1"/>
    <col min="4359" max="4359" width="10.7109375" style="42" customWidth="1"/>
    <col min="4360" max="4360" width="9.7109375" style="42" customWidth="1"/>
    <col min="4361" max="4361" width="14.7109375" style="42" customWidth="1"/>
    <col min="4362" max="4362" width="9.7109375" style="42" customWidth="1"/>
    <col min="4363" max="4608" width="11.5703125" style="42"/>
    <col min="4609" max="4609" width="46.28515625" style="42" customWidth="1"/>
    <col min="4610" max="4610" width="10.7109375" style="42" customWidth="1"/>
    <col min="4611" max="4611" width="14.7109375" style="42" customWidth="1"/>
    <col min="4612" max="4612" width="10.7109375" style="42" customWidth="1"/>
    <col min="4613" max="4613" width="14.7109375" style="42" customWidth="1"/>
    <col min="4614" max="4614" width="4.7109375" style="42" customWidth="1"/>
    <col min="4615" max="4615" width="10.7109375" style="42" customWidth="1"/>
    <col min="4616" max="4616" width="9.7109375" style="42" customWidth="1"/>
    <col min="4617" max="4617" width="14.7109375" style="42" customWidth="1"/>
    <col min="4618" max="4618" width="9.7109375" style="42" customWidth="1"/>
    <col min="4619" max="4864" width="11.5703125" style="42"/>
    <col min="4865" max="4865" width="46.28515625" style="42" customWidth="1"/>
    <col min="4866" max="4866" width="10.7109375" style="42" customWidth="1"/>
    <col min="4867" max="4867" width="14.7109375" style="42" customWidth="1"/>
    <col min="4868" max="4868" width="10.7109375" style="42" customWidth="1"/>
    <col min="4869" max="4869" width="14.7109375" style="42" customWidth="1"/>
    <col min="4870" max="4870" width="4.7109375" style="42" customWidth="1"/>
    <col min="4871" max="4871" width="10.7109375" style="42" customWidth="1"/>
    <col min="4872" max="4872" width="9.7109375" style="42" customWidth="1"/>
    <col min="4873" max="4873" width="14.7109375" style="42" customWidth="1"/>
    <col min="4874" max="4874" width="9.7109375" style="42" customWidth="1"/>
    <col min="4875" max="5120" width="11.5703125" style="42"/>
    <col min="5121" max="5121" width="46.28515625" style="42" customWidth="1"/>
    <col min="5122" max="5122" width="10.7109375" style="42" customWidth="1"/>
    <col min="5123" max="5123" width="14.7109375" style="42" customWidth="1"/>
    <col min="5124" max="5124" width="10.7109375" style="42" customWidth="1"/>
    <col min="5125" max="5125" width="14.7109375" style="42" customWidth="1"/>
    <col min="5126" max="5126" width="4.7109375" style="42" customWidth="1"/>
    <col min="5127" max="5127" width="10.7109375" style="42" customWidth="1"/>
    <col min="5128" max="5128" width="9.7109375" style="42" customWidth="1"/>
    <col min="5129" max="5129" width="14.7109375" style="42" customWidth="1"/>
    <col min="5130" max="5130" width="9.7109375" style="42" customWidth="1"/>
    <col min="5131" max="5376" width="11.5703125" style="42"/>
    <col min="5377" max="5377" width="46.28515625" style="42" customWidth="1"/>
    <col min="5378" max="5378" width="10.7109375" style="42" customWidth="1"/>
    <col min="5379" max="5379" width="14.7109375" style="42" customWidth="1"/>
    <col min="5380" max="5380" width="10.7109375" style="42" customWidth="1"/>
    <col min="5381" max="5381" width="14.7109375" style="42" customWidth="1"/>
    <col min="5382" max="5382" width="4.7109375" style="42" customWidth="1"/>
    <col min="5383" max="5383" width="10.7109375" style="42" customWidth="1"/>
    <col min="5384" max="5384" width="9.7109375" style="42" customWidth="1"/>
    <col min="5385" max="5385" width="14.7109375" style="42" customWidth="1"/>
    <col min="5386" max="5386" width="9.7109375" style="42" customWidth="1"/>
    <col min="5387" max="5632" width="11.5703125" style="42"/>
    <col min="5633" max="5633" width="46.28515625" style="42" customWidth="1"/>
    <col min="5634" max="5634" width="10.7109375" style="42" customWidth="1"/>
    <col min="5635" max="5635" width="14.7109375" style="42" customWidth="1"/>
    <col min="5636" max="5636" width="10.7109375" style="42" customWidth="1"/>
    <col min="5637" max="5637" width="14.7109375" style="42" customWidth="1"/>
    <col min="5638" max="5638" width="4.7109375" style="42" customWidth="1"/>
    <col min="5639" max="5639" width="10.7109375" style="42" customWidth="1"/>
    <col min="5640" max="5640" width="9.7109375" style="42" customWidth="1"/>
    <col min="5641" max="5641" width="14.7109375" style="42" customWidth="1"/>
    <col min="5642" max="5642" width="9.7109375" style="42" customWidth="1"/>
    <col min="5643" max="5888" width="11.5703125" style="42"/>
    <col min="5889" max="5889" width="46.28515625" style="42" customWidth="1"/>
    <col min="5890" max="5890" width="10.7109375" style="42" customWidth="1"/>
    <col min="5891" max="5891" width="14.7109375" style="42" customWidth="1"/>
    <col min="5892" max="5892" width="10.7109375" style="42" customWidth="1"/>
    <col min="5893" max="5893" width="14.7109375" style="42" customWidth="1"/>
    <col min="5894" max="5894" width="4.7109375" style="42" customWidth="1"/>
    <col min="5895" max="5895" width="10.7109375" style="42" customWidth="1"/>
    <col min="5896" max="5896" width="9.7109375" style="42" customWidth="1"/>
    <col min="5897" max="5897" width="14.7109375" style="42" customWidth="1"/>
    <col min="5898" max="5898" width="9.7109375" style="42" customWidth="1"/>
    <col min="5899" max="6144" width="11.5703125" style="42"/>
    <col min="6145" max="6145" width="46.28515625" style="42" customWidth="1"/>
    <col min="6146" max="6146" width="10.7109375" style="42" customWidth="1"/>
    <col min="6147" max="6147" width="14.7109375" style="42" customWidth="1"/>
    <col min="6148" max="6148" width="10.7109375" style="42" customWidth="1"/>
    <col min="6149" max="6149" width="14.7109375" style="42" customWidth="1"/>
    <col min="6150" max="6150" width="4.7109375" style="42" customWidth="1"/>
    <col min="6151" max="6151" width="10.7109375" style="42" customWidth="1"/>
    <col min="6152" max="6152" width="9.7109375" style="42" customWidth="1"/>
    <col min="6153" max="6153" width="14.7109375" style="42" customWidth="1"/>
    <col min="6154" max="6154" width="9.7109375" style="42" customWidth="1"/>
    <col min="6155" max="6400" width="11.5703125" style="42"/>
    <col min="6401" max="6401" width="46.28515625" style="42" customWidth="1"/>
    <col min="6402" max="6402" width="10.7109375" style="42" customWidth="1"/>
    <col min="6403" max="6403" width="14.7109375" style="42" customWidth="1"/>
    <col min="6404" max="6404" width="10.7109375" style="42" customWidth="1"/>
    <col min="6405" max="6405" width="14.7109375" style="42" customWidth="1"/>
    <col min="6406" max="6406" width="4.7109375" style="42" customWidth="1"/>
    <col min="6407" max="6407" width="10.7109375" style="42" customWidth="1"/>
    <col min="6408" max="6408" width="9.7109375" style="42" customWidth="1"/>
    <col min="6409" max="6409" width="14.7109375" style="42" customWidth="1"/>
    <col min="6410" max="6410" width="9.7109375" style="42" customWidth="1"/>
    <col min="6411" max="6656" width="11.5703125" style="42"/>
    <col min="6657" max="6657" width="46.28515625" style="42" customWidth="1"/>
    <col min="6658" max="6658" width="10.7109375" style="42" customWidth="1"/>
    <col min="6659" max="6659" width="14.7109375" style="42" customWidth="1"/>
    <col min="6660" max="6660" width="10.7109375" style="42" customWidth="1"/>
    <col min="6661" max="6661" width="14.7109375" style="42" customWidth="1"/>
    <col min="6662" max="6662" width="4.7109375" style="42" customWidth="1"/>
    <col min="6663" max="6663" width="10.7109375" style="42" customWidth="1"/>
    <col min="6664" max="6664" width="9.7109375" style="42" customWidth="1"/>
    <col min="6665" max="6665" width="14.7109375" style="42" customWidth="1"/>
    <col min="6666" max="6666" width="9.7109375" style="42" customWidth="1"/>
    <col min="6667" max="6912" width="11.5703125" style="42"/>
    <col min="6913" max="6913" width="46.28515625" style="42" customWidth="1"/>
    <col min="6914" max="6914" width="10.7109375" style="42" customWidth="1"/>
    <col min="6915" max="6915" width="14.7109375" style="42" customWidth="1"/>
    <col min="6916" max="6916" width="10.7109375" style="42" customWidth="1"/>
    <col min="6917" max="6917" width="14.7109375" style="42" customWidth="1"/>
    <col min="6918" max="6918" width="4.7109375" style="42" customWidth="1"/>
    <col min="6919" max="6919" width="10.7109375" style="42" customWidth="1"/>
    <col min="6920" max="6920" width="9.7109375" style="42" customWidth="1"/>
    <col min="6921" max="6921" width="14.7109375" style="42" customWidth="1"/>
    <col min="6922" max="6922" width="9.7109375" style="42" customWidth="1"/>
    <col min="6923" max="7168" width="11.5703125" style="42"/>
    <col min="7169" max="7169" width="46.28515625" style="42" customWidth="1"/>
    <col min="7170" max="7170" width="10.7109375" style="42" customWidth="1"/>
    <col min="7171" max="7171" width="14.7109375" style="42" customWidth="1"/>
    <col min="7172" max="7172" width="10.7109375" style="42" customWidth="1"/>
    <col min="7173" max="7173" width="14.7109375" style="42" customWidth="1"/>
    <col min="7174" max="7174" width="4.7109375" style="42" customWidth="1"/>
    <col min="7175" max="7175" width="10.7109375" style="42" customWidth="1"/>
    <col min="7176" max="7176" width="9.7109375" style="42" customWidth="1"/>
    <col min="7177" max="7177" width="14.7109375" style="42" customWidth="1"/>
    <col min="7178" max="7178" width="9.7109375" style="42" customWidth="1"/>
    <col min="7179" max="7424" width="11.5703125" style="42"/>
    <col min="7425" max="7425" width="46.28515625" style="42" customWidth="1"/>
    <col min="7426" max="7426" width="10.7109375" style="42" customWidth="1"/>
    <col min="7427" max="7427" width="14.7109375" style="42" customWidth="1"/>
    <col min="7428" max="7428" width="10.7109375" style="42" customWidth="1"/>
    <col min="7429" max="7429" width="14.7109375" style="42" customWidth="1"/>
    <col min="7430" max="7430" width="4.7109375" style="42" customWidth="1"/>
    <col min="7431" max="7431" width="10.7109375" style="42" customWidth="1"/>
    <col min="7432" max="7432" width="9.7109375" style="42" customWidth="1"/>
    <col min="7433" max="7433" width="14.7109375" style="42" customWidth="1"/>
    <col min="7434" max="7434" width="9.7109375" style="42" customWidth="1"/>
    <col min="7435" max="7680" width="11.5703125" style="42"/>
    <col min="7681" max="7681" width="46.28515625" style="42" customWidth="1"/>
    <col min="7682" max="7682" width="10.7109375" style="42" customWidth="1"/>
    <col min="7683" max="7683" width="14.7109375" style="42" customWidth="1"/>
    <col min="7684" max="7684" width="10.7109375" style="42" customWidth="1"/>
    <col min="7685" max="7685" width="14.7109375" style="42" customWidth="1"/>
    <col min="7686" max="7686" width="4.7109375" style="42" customWidth="1"/>
    <col min="7687" max="7687" width="10.7109375" style="42" customWidth="1"/>
    <col min="7688" max="7688" width="9.7109375" style="42" customWidth="1"/>
    <col min="7689" max="7689" width="14.7109375" style="42" customWidth="1"/>
    <col min="7690" max="7690" width="9.7109375" style="42" customWidth="1"/>
    <col min="7691" max="7936" width="11.5703125" style="42"/>
    <col min="7937" max="7937" width="46.28515625" style="42" customWidth="1"/>
    <col min="7938" max="7938" width="10.7109375" style="42" customWidth="1"/>
    <col min="7939" max="7939" width="14.7109375" style="42" customWidth="1"/>
    <col min="7940" max="7940" width="10.7109375" style="42" customWidth="1"/>
    <col min="7941" max="7941" width="14.7109375" style="42" customWidth="1"/>
    <col min="7942" max="7942" width="4.7109375" style="42" customWidth="1"/>
    <col min="7943" max="7943" width="10.7109375" style="42" customWidth="1"/>
    <col min="7944" max="7944" width="9.7109375" style="42" customWidth="1"/>
    <col min="7945" max="7945" width="14.7109375" style="42" customWidth="1"/>
    <col min="7946" max="7946" width="9.7109375" style="42" customWidth="1"/>
    <col min="7947" max="8192" width="11.5703125" style="42"/>
    <col min="8193" max="8193" width="46.28515625" style="42" customWidth="1"/>
    <col min="8194" max="8194" width="10.7109375" style="42" customWidth="1"/>
    <col min="8195" max="8195" width="14.7109375" style="42" customWidth="1"/>
    <col min="8196" max="8196" width="10.7109375" style="42" customWidth="1"/>
    <col min="8197" max="8197" width="14.7109375" style="42" customWidth="1"/>
    <col min="8198" max="8198" width="4.7109375" style="42" customWidth="1"/>
    <col min="8199" max="8199" width="10.7109375" style="42" customWidth="1"/>
    <col min="8200" max="8200" width="9.7109375" style="42" customWidth="1"/>
    <col min="8201" max="8201" width="14.7109375" style="42" customWidth="1"/>
    <col min="8202" max="8202" width="9.7109375" style="42" customWidth="1"/>
    <col min="8203" max="8448" width="11.5703125" style="42"/>
    <col min="8449" max="8449" width="46.28515625" style="42" customWidth="1"/>
    <col min="8450" max="8450" width="10.7109375" style="42" customWidth="1"/>
    <col min="8451" max="8451" width="14.7109375" style="42" customWidth="1"/>
    <col min="8452" max="8452" width="10.7109375" style="42" customWidth="1"/>
    <col min="8453" max="8453" width="14.7109375" style="42" customWidth="1"/>
    <col min="8454" max="8454" width="4.7109375" style="42" customWidth="1"/>
    <col min="8455" max="8455" width="10.7109375" style="42" customWidth="1"/>
    <col min="8456" max="8456" width="9.7109375" style="42" customWidth="1"/>
    <col min="8457" max="8457" width="14.7109375" style="42" customWidth="1"/>
    <col min="8458" max="8458" width="9.7109375" style="42" customWidth="1"/>
    <col min="8459" max="8704" width="11.5703125" style="42"/>
    <col min="8705" max="8705" width="46.28515625" style="42" customWidth="1"/>
    <col min="8706" max="8706" width="10.7109375" style="42" customWidth="1"/>
    <col min="8707" max="8707" width="14.7109375" style="42" customWidth="1"/>
    <col min="8708" max="8708" width="10.7109375" style="42" customWidth="1"/>
    <col min="8709" max="8709" width="14.7109375" style="42" customWidth="1"/>
    <col min="8710" max="8710" width="4.7109375" style="42" customWidth="1"/>
    <col min="8711" max="8711" width="10.7109375" style="42" customWidth="1"/>
    <col min="8712" max="8712" width="9.7109375" style="42" customWidth="1"/>
    <col min="8713" max="8713" width="14.7109375" style="42" customWidth="1"/>
    <col min="8714" max="8714" width="9.7109375" style="42" customWidth="1"/>
    <col min="8715" max="8960" width="11.5703125" style="42"/>
    <col min="8961" max="8961" width="46.28515625" style="42" customWidth="1"/>
    <col min="8962" max="8962" width="10.7109375" style="42" customWidth="1"/>
    <col min="8963" max="8963" width="14.7109375" style="42" customWidth="1"/>
    <col min="8964" max="8964" width="10.7109375" style="42" customWidth="1"/>
    <col min="8965" max="8965" width="14.7109375" style="42" customWidth="1"/>
    <col min="8966" max="8966" width="4.7109375" style="42" customWidth="1"/>
    <col min="8967" max="8967" width="10.7109375" style="42" customWidth="1"/>
    <col min="8968" max="8968" width="9.7109375" style="42" customWidth="1"/>
    <col min="8969" max="8969" width="14.7109375" style="42" customWidth="1"/>
    <col min="8970" max="8970" width="9.7109375" style="42" customWidth="1"/>
    <col min="8971" max="9216" width="11.5703125" style="42"/>
    <col min="9217" max="9217" width="46.28515625" style="42" customWidth="1"/>
    <col min="9218" max="9218" width="10.7109375" style="42" customWidth="1"/>
    <col min="9219" max="9219" width="14.7109375" style="42" customWidth="1"/>
    <col min="9220" max="9220" width="10.7109375" style="42" customWidth="1"/>
    <col min="9221" max="9221" width="14.7109375" style="42" customWidth="1"/>
    <col min="9222" max="9222" width="4.7109375" style="42" customWidth="1"/>
    <col min="9223" max="9223" width="10.7109375" style="42" customWidth="1"/>
    <col min="9224" max="9224" width="9.7109375" style="42" customWidth="1"/>
    <col min="9225" max="9225" width="14.7109375" style="42" customWidth="1"/>
    <col min="9226" max="9226" width="9.7109375" style="42" customWidth="1"/>
    <col min="9227" max="9472" width="11.5703125" style="42"/>
    <col min="9473" max="9473" width="46.28515625" style="42" customWidth="1"/>
    <col min="9474" max="9474" width="10.7109375" style="42" customWidth="1"/>
    <col min="9475" max="9475" width="14.7109375" style="42" customWidth="1"/>
    <col min="9476" max="9476" width="10.7109375" style="42" customWidth="1"/>
    <col min="9477" max="9477" width="14.7109375" style="42" customWidth="1"/>
    <col min="9478" max="9478" width="4.7109375" style="42" customWidth="1"/>
    <col min="9479" max="9479" width="10.7109375" style="42" customWidth="1"/>
    <col min="9480" max="9480" width="9.7109375" style="42" customWidth="1"/>
    <col min="9481" max="9481" width="14.7109375" style="42" customWidth="1"/>
    <col min="9482" max="9482" width="9.7109375" style="42" customWidth="1"/>
    <col min="9483" max="9728" width="11.5703125" style="42"/>
    <col min="9729" max="9729" width="46.28515625" style="42" customWidth="1"/>
    <col min="9730" max="9730" width="10.7109375" style="42" customWidth="1"/>
    <col min="9731" max="9731" width="14.7109375" style="42" customWidth="1"/>
    <col min="9732" max="9732" width="10.7109375" style="42" customWidth="1"/>
    <col min="9733" max="9733" width="14.7109375" style="42" customWidth="1"/>
    <col min="9734" max="9734" width="4.7109375" style="42" customWidth="1"/>
    <col min="9735" max="9735" width="10.7109375" style="42" customWidth="1"/>
    <col min="9736" max="9736" width="9.7109375" style="42" customWidth="1"/>
    <col min="9737" max="9737" width="14.7109375" style="42" customWidth="1"/>
    <col min="9738" max="9738" width="9.7109375" style="42" customWidth="1"/>
    <col min="9739" max="9984" width="11.5703125" style="42"/>
    <col min="9985" max="9985" width="46.28515625" style="42" customWidth="1"/>
    <col min="9986" max="9986" width="10.7109375" style="42" customWidth="1"/>
    <col min="9987" max="9987" width="14.7109375" style="42" customWidth="1"/>
    <col min="9988" max="9988" width="10.7109375" style="42" customWidth="1"/>
    <col min="9989" max="9989" width="14.7109375" style="42" customWidth="1"/>
    <col min="9990" max="9990" width="4.7109375" style="42" customWidth="1"/>
    <col min="9991" max="9991" width="10.7109375" style="42" customWidth="1"/>
    <col min="9992" max="9992" width="9.7109375" style="42" customWidth="1"/>
    <col min="9993" max="9993" width="14.7109375" style="42" customWidth="1"/>
    <col min="9994" max="9994" width="9.7109375" style="42" customWidth="1"/>
    <col min="9995" max="10240" width="11.5703125" style="42"/>
    <col min="10241" max="10241" width="46.28515625" style="42" customWidth="1"/>
    <col min="10242" max="10242" width="10.7109375" style="42" customWidth="1"/>
    <col min="10243" max="10243" width="14.7109375" style="42" customWidth="1"/>
    <col min="10244" max="10244" width="10.7109375" style="42" customWidth="1"/>
    <col min="10245" max="10245" width="14.7109375" style="42" customWidth="1"/>
    <col min="10246" max="10246" width="4.7109375" style="42" customWidth="1"/>
    <col min="10247" max="10247" width="10.7109375" style="42" customWidth="1"/>
    <col min="10248" max="10248" width="9.7109375" style="42" customWidth="1"/>
    <col min="10249" max="10249" width="14.7109375" style="42" customWidth="1"/>
    <col min="10250" max="10250" width="9.7109375" style="42" customWidth="1"/>
    <col min="10251" max="10496" width="11.5703125" style="42"/>
    <col min="10497" max="10497" width="46.28515625" style="42" customWidth="1"/>
    <col min="10498" max="10498" width="10.7109375" style="42" customWidth="1"/>
    <col min="10499" max="10499" width="14.7109375" style="42" customWidth="1"/>
    <col min="10500" max="10500" width="10.7109375" style="42" customWidth="1"/>
    <col min="10501" max="10501" width="14.7109375" style="42" customWidth="1"/>
    <col min="10502" max="10502" width="4.7109375" style="42" customWidth="1"/>
    <col min="10503" max="10503" width="10.7109375" style="42" customWidth="1"/>
    <col min="10504" max="10504" width="9.7109375" style="42" customWidth="1"/>
    <col min="10505" max="10505" width="14.7109375" style="42" customWidth="1"/>
    <col min="10506" max="10506" width="9.7109375" style="42" customWidth="1"/>
    <col min="10507" max="10752" width="11.5703125" style="42"/>
    <col min="10753" max="10753" width="46.28515625" style="42" customWidth="1"/>
    <col min="10754" max="10754" width="10.7109375" style="42" customWidth="1"/>
    <col min="10755" max="10755" width="14.7109375" style="42" customWidth="1"/>
    <col min="10756" max="10756" width="10.7109375" style="42" customWidth="1"/>
    <col min="10757" max="10757" width="14.7109375" style="42" customWidth="1"/>
    <col min="10758" max="10758" width="4.7109375" style="42" customWidth="1"/>
    <col min="10759" max="10759" width="10.7109375" style="42" customWidth="1"/>
    <col min="10760" max="10760" width="9.7109375" style="42" customWidth="1"/>
    <col min="10761" max="10761" width="14.7109375" style="42" customWidth="1"/>
    <col min="10762" max="10762" width="9.7109375" style="42" customWidth="1"/>
    <col min="10763" max="11008" width="11.5703125" style="42"/>
    <col min="11009" max="11009" width="46.28515625" style="42" customWidth="1"/>
    <col min="11010" max="11010" width="10.7109375" style="42" customWidth="1"/>
    <col min="11011" max="11011" width="14.7109375" style="42" customWidth="1"/>
    <col min="11012" max="11012" width="10.7109375" style="42" customWidth="1"/>
    <col min="11013" max="11013" width="14.7109375" style="42" customWidth="1"/>
    <col min="11014" max="11014" width="4.7109375" style="42" customWidth="1"/>
    <col min="11015" max="11015" width="10.7109375" style="42" customWidth="1"/>
    <col min="11016" max="11016" width="9.7109375" style="42" customWidth="1"/>
    <col min="11017" max="11017" width="14.7109375" style="42" customWidth="1"/>
    <col min="11018" max="11018" width="9.7109375" style="42" customWidth="1"/>
    <col min="11019" max="11264" width="11.5703125" style="42"/>
    <col min="11265" max="11265" width="46.28515625" style="42" customWidth="1"/>
    <col min="11266" max="11266" width="10.7109375" style="42" customWidth="1"/>
    <col min="11267" max="11267" width="14.7109375" style="42" customWidth="1"/>
    <col min="11268" max="11268" width="10.7109375" style="42" customWidth="1"/>
    <col min="11269" max="11269" width="14.7109375" style="42" customWidth="1"/>
    <col min="11270" max="11270" width="4.7109375" style="42" customWidth="1"/>
    <col min="11271" max="11271" width="10.7109375" style="42" customWidth="1"/>
    <col min="11272" max="11272" width="9.7109375" style="42" customWidth="1"/>
    <col min="11273" max="11273" width="14.7109375" style="42" customWidth="1"/>
    <col min="11274" max="11274" width="9.7109375" style="42" customWidth="1"/>
    <col min="11275" max="11520" width="11.5703125" style="42"/>
    <col min="11521" max="11521" width="46.28515625" style="42" customWidth="1"/>
    <col min="11522" max="11522" width="10.7109375" style="42" customWidth="1"/>
    <col min="11523" max="11523" width="14.7109375" style="42" customWidth="1"/>
    <col min="11524" max="11524" width="10.7109375" style="42" customWidth="1"/>
    <col min="11525" max="11525" width="14.7109375" style="42" customWidth="1"/>
    <col min="11526" max="11526" width="4.7109375" style="42" customWidth="1"/>
    <col min="11527" max="11527" width="10.7109375" style="42" customWidth="1"/>
    <col min="11528" max="11528" width="9.7109375" style="42" customWidth="1"/>
    <col min="11529" max="11529" width="14.7109375" style="42" customWidth="1"/>
    <col min="11530" max="11530" width="9.7109375" style="42" customWidth="1"/>
    <col min="11531" max="11776" width="11.5703125" style="42"/>
    <col min="11777" max="11777" width="46.28515625" style="42" customWidth="1"/>
    <col min="11778" max="11778" width="10.7109375" style="42" customWidth="1"/>
    <col min="11779" max="11779" width="14.7109375" style="42" customWidth="1"/>
    <col min="11780" max="11780" width="10.7109375" style="42" customWidth="1"/>
    <col min="11781" max="11781" width="14.7109375" style="42" customWidth="1"/>
    <col min="11782" max="11782" width="4.7109375" style="42" customWidth="1"/>
    <col min="11783" max="11783" width="10.7109375" style="42" customWidth="1"/>
    <col min="11784" max="11784" width="9.7109375" style="42" customWidth="1"/>
    <col min="11785" max="11785" width="14.7109375" style="42" customWidth="1"/>
    <col min="11786" max="11786" width="9.7109375" style="42" customWidth="1"/>
    <col min="11787" max="12032" width="11.5703125" style="42"/>
    <col min="12033" max="12033" width="46.28515625" style="42" customWidth="1"/>
    <col min="12034" max="12034" width="10.7109375" style="42" customWidth="1"/>
    <col min="12035" max="12035" width="14.7109375" style="42" customWidth="1"/>
    <col min="12036" max="12036" width="10.7109375" style="42" customWidth="1"/>
    <col min="12037" max="12037" width="14.7109375" style="42" customWidth="1"/>
    <col min="12038" max="12038" width="4.7109375" style="42" customWidth="1"/>
    <col min="12039" max="12039" width="10.7109375" style="42" customWidth="1"/>
    <col min="12040" max="12040" width="9.7109375" style="42" customWidth="1"/>
    <col min="12041" max="12041" width="14.7109375" style="42" customWidth="1"/>
    <col min="12042" max="12042" width="9.7109375" style="42" customWidth="1"/>
    <col min="12043" max="12288" width="11.5703125" style="42"/>
    <col min="12289" max="12289" width="46.28515625" style="42" customWidth="1"/>
    <col min="12290" max="12290" width="10.7109375" style="42" customWidth="1"/>
    <col min="12291" max="12291" width="14.7109375" style="42" customWidth="1"/>
    <col min="12292" max="12292" width="10.7109375" style="42" customWidth="1"/>
    <col min="12293" max="12293" width="14.7109375" style="42" customWidth="1"/>
    <col min="12294" max="12294" width="4.7109375" style="42" customWidth="1"/>
    <col min="12295" max="12295" width="10.7109375" style="42" customWidth="1"/>
    <col min="12296" max="12296" width="9.7109375" style="42" customWidth="1"/>
    <col min="12297" max="12297" width="14.7109375" style="42" customWidth="1"/>
    <col min="12298" max="12298" width="9.7109375" style="42" customWidth="1"/>
    <col min="12299" max="12544" width="11.5703125" style="42"/>
    <col min="12545" max="12545" width="46.28515625" style="42" customWidth="1"/>
    <col min="12546" max="12546" width="10.7109375" style="42" customWidth="1"/>
    <col min="12547" max="12547" width="14.7109375" style="42" customWidth="1"/>
    <col min="12548" max="12548" width="10.7109375" style="42" customWidth="1"/>
    <col min="12549" max="12549" width="14.7109375" style="42" customWidth="1"/>
    <col min="12550" max="12550" width="4.7109375" style="42" customWidth="1"/>
    <col min="12551" max="12551" width="10.7109375" style="42" customWidth="1"/>
    <col min="12552" max="12552" width="9.7109375" style="42" customWidth="1"/>
    <col min="12553" max="12553" width="14.7109375" style="42" customWidth="1"/>
    <col min="12554" max="12554" width="9.7109375" style="42" customWidth="1"/>
    <col min="12555" max="12800" width="11.5703125" style="42"/>
    <col min="12801" max="12801" width="46.28515625" style="42" customWidth="1"/>
    <col min="12802" max="12802" width="10.7109375" style="42" customWidth="1"/>
    <col min="12803" max="12803" width="14.7109375" style="42" customWidth="1"/>
    <col min="12804" max="12804" width="10.7109375" style="42" customWidth="1"/>
    <col min="12805" max="12805" width="14.7109375" style="42" customWidth="1"/>
    <col min="12806" max="12806" width="4.7109375" style="42" customWidth="1"/>
    <col min="12807" max="12807" width="10.7109375" style="42" customWidth="1"/>
    <col min="12808" max="12808" width="9.7109375" style="42" customWidth="1"/>
    <col min="12809" max="12809" width="14.7109375" style="42" customWidth="1"/>
    <col min="12810" max="12810" width="9.7109375" style="42" customWidth="1"/>
    <col min="12811" max="13056" width="11.5703125" style="42"/>
    <col min="13057" max="13057" width="46.28515625" style="42" customWidth="1"/>
    <col min="13058" max="13058" width="10.7109375" style="42" customWidth="1"/>
    <col min="13059" max="13059" width="14.7109375" style="42" customWidth="1"/>
    <col min="13060" max="13060" width="10.7109375" style="42" customWidth="1"/>
    <col min="13061" max="13061" width="14.7109375" style="42" customWidth="1"/>
    <col min="13062" max="13062" width="4.7109375" style="42" customWidth="1"/>
    <col min="13063" max="13063" width="10.7109375" style="42" customWidth="1"/>
    <col min="13064" max="13064" width="9.7109375" style="42" customWidth="1"/>
    <col min="13065" max="13065" width="14.7109375" style="42" customWidth="1"/>
    <col min="13066" max="13066" width="9.7109375" style="42" customWidth="1"/>
    <col min="13067" max="13312" width="11.5703125" style="42"/>
    <col min="13313" max="13313" width="46.28515625" style="42" customWidth="1"/>
    <col min="13314" max="13314" width="10.7109375" style="42" customWidth="1"/>
    <col min="13315" max="13315" width="14.7109375" style="42" customWidth="1"/>
    <col min="13316" max="13316" width="10.7109375" style="42" customWidth="1"/>
    <col min="13317" max="13317" width="14.7109375" style="42" customWidth="1"/>
    <col min="13318" max="13318" width="4.7109375" style="42" customWidth="1"/>
    <col min="13319" max="13319" width="10.7109375" style="42" customWidth="1"/>
    <col min="13320" max="13320" width="9.7109375" style="42" customWidth="1"/>
    <col min="13321" max="13321" width="14.7109375" style="42" customWidth="1"/>
    <col min="13322" max="13322" width="9.7109375" style="42" customWidth="1"/>
    <col min="13323" max="13568" width="11.5703125" style="42"/>
    <col min="13569" max="13569" width="46.28515625" style="42" customWidth="1"/>
    <col min="13570" max="13570" width="10.7109375" style="42" customWidth="1"/>
    <col min="13571" max="13571" width="14.7109375" style="42" customWidth="1"/>
    <col min="13572" max="13572" width="10.7109375" style="42" customWidth="1"/>
    <col min="13573" max="13573" width="14.7109375" style="42" customWidth="1"/>
    <col min="13574" max="13574" width="4.7109375" style="42" customWidth="1"/>
    <col min="13575" max="13575" width="10.7109375" style="42" customWidth="1"/>
    <col min="13576" max="13576" width="9.7109375" style="42" customWidth="1"/>
    <col min="13577" max="13577" width="14.7109375" style="42" customWidth="1"/>
    <col min="13578" max="13578" width="9.7109375" style="42" customWidth="1"/>
    <col min="13579" max="13824" width="11.5703125" style="42"/>
    <col min="13825" max="13825" width="46.28515625" style="42" customWidth="1"/>
    <col min="13826" max="13826" width="10.7109375" style="42" customWidth="1"/>
    <col min="13827" max="13827" width="14.7109375" style="42" customWidth="1"/>
    <col min="13828" max="13828" width="10.7109375" style="42" customWidth="1"/>
    <col min="13829" max="13829" width="14.7109375" style="42" customWidth="1"/>
    <col min="13830" max="13830" width="4.7109375" style="42" customWidth="1"/>
    <col min="13831" max="13831" width="10.7109375" style="42" customWidth="1"/>
    <col min="13832" max="13832" width="9.7109375" style="42" customWidth="1"/>
    <col min="13833" max="13833" width="14.7109375" style="42" customWidth="1"/>
    <col min="13834" max="13834" width="9.7109375" style="42" customWidth="1"/>
    <col min="13835" max="14080" width="11.5703125" style="42"/>
    <col min="14081" max="14081" width="46.28515625" style="42" customWidth="1"/>
    <col min="14082" max="14082" width="10.7109375" style="42" customWidth="1"/>
    <col min="14083" max="14083" width="14.7109375" style="42" customWidth="1"/>
    <col min="14084" max="14084" width="10.7109375" style="42" customWidth="1"/>
    <col min="14085" max="14085" width="14.7109375" style="42" customWidth="1"/>
    <col min="14086" max="14086" width="4.7109375" style="42" customWidth="1"/>
    <col min="14087" max="14087" width="10.7109375" style="42" customWidth="1"/>
    <col min="14088" max="14088" width="9.7109375" style="42" customWidth="1"/>
    <col min="14089" max="14089" width="14.7109375" style="42" customWidth="1"/>
    <col min="14090" max="14090" width="9.7109375" style="42" customWidth="1"/>
    <col min="14091" max="14336" width="11.5703125" style="42"/>
    <col min="14337" max="14337" width="46.28515625" style="42" customWidth="1"/>
    <col min="14338" max="14338" width="10.7109375" style="42" customWidth="1"/>
    <col min="14339" max="14339" width="14.7109375" style="42" customWidth="1"/>
    <col min="14340" max="14340" width="10.7109375" style="42" customWidth="1"/>
    <col min="14341" max="14341" width="14.7109375" style="42" customWidth="1"/>
    <col min="14342" max="14342" width="4.7109375" style="42" customWidth="1"/>
    <col min="14343" max="14343" width="10.7109375" style="42" customWidth="1"/>
    <col min="14344" max="14344" width="9.7109375" style="42" customWidth="1"/>
    <col min="14345" max="14345" width="14.7109375" style="42" customWidth="1"/>
    <col min="14346" max="14346" width="9.7109375" style="42" customWidth="1"/>
    <col min="14347" max="14592" width="11.5703125" style="42"/>
    <col min="14593" max="14593" width="46.28515625" style="42" customWidth="1"/>
    <col min="14594" max="14594" width="10.7109375" style="42" customWidth="1"/>
    <col min="14595" max="14595" width="14.7109375" style="42" customWidth="1"/>
    <col min="14596" max="14596" width="10.7109375" style="42" customWidth="1"/>
    <col min="14597" max="14597" width="14.7109375" style="42" customWidth="1"/>
    <col min="14598" max="14598" width="4.7109375" style="42" customWidth="1"/>
    <col min="14599" max="14599" width="10.7109375" style="42" customWidth="1"/>
    <col min="14600" max="14600" width="9.7109375" style="42" customWidth="1"/>
    <col min="14601" max="14601" width="14.7109375" style="42" customWidth="1"/>
    <col min="14602" max="14602" width="9.7109375" style="42" customWidth="1"/>
    <col min="14603" max="14848" width="11.5703125" style="42"/>
    <col min="14849" max="14849" width="46.28515625" style="42" customWidth="1"/>
    <col min="14850" max="14850" width="10.7109375" style="42" customWidth="1"/>
    <col min="14851" max="14851" width="14.7109375" style="42" customWidth="1"/>
    <col min="14852" max="14852" width="10.7109375" style="42" customWidth="1"/>
    <col min="14853" max="14853" width="14.7109375" style="42" customWidth="1"/>
    <col min="14854" max="14854" width="4.7109375" style="42" customWidth="1"/>
    <col min="14855" max="14855" width="10.7109375" style="42" customWidth="1"/>
    <col min="14856" max="14856" width="9.7109375" style="42" customWidth="1"/>
    <col min="14857" max="14857" width="14.7109375" style="42" customWidth="1"/>
    <col min="14858" max="14858" width="9.7109375" style="42" customWidth="1"/>
    <col min="14859" max="15104" width="11.5703125" style="42"/>
    <col min="15105" max="15105" width="46.28515625" style="42" customWidth="1"/>
    <col min="15106" max="15106" width="10.7109375" style="42" customWidth="1"/>
    <col min="15107" max="15107" width="14.7109375" style="42" customWidth="1"/>
    <col min="15108" max="15108" width="10.7109375" style="42" customWidth="1"/>
    <col min="15109" max="15109" width="14.7109375" style="42" customWidth="1"/>
    <col min="15110" max="15110" width="4.7109375" style="42" customWidth="1"/>
    <col min="15111" max="15111" width="10.7109375" style="42" customWidth="1"/>
    <col min="15112" max="15112" width="9.7109375" style="42" customWidth="1"/>
    <col min="15113" max="15113" width="14.7109375" style="42" customWidth="1"/>
    <col min="15114" max="15114" width="9.7109375" style="42" customWidth="1"/>
    <col min="15115" max="15360" width="11.5703125" style="42"/>
    <col min="15361" max="15361" width="46.28515625" style="42" customWidth="1"/>
    <col min="15362" max="15362" width="10.7109375" style="42" customWidth="1"/>
    <col min="15363" max="15363" width="14.7109375" style="42" customWidth="1"/>
    <col min="15364" max="15364" width="10.7109375" style="42" customWidth="1"/>
    <col min="15365" max="15365" width="14.7109375" style="42" customWidth="1"/>
    <col min="15366" max="15366" width="4.7109375" style="42" customWidth="1"/>
    <col min="15367" max="15367" width="10.7109375" style="42" customWidth="1"/>
    <col min="15368" max="15368" width="9.7109375" style="42" customWidth="1"/>
    <col min="15369" max="15369" width="14.7109375" style="42" customWidth="1"/>
    <col min="15370" max="15370" width="9.7109375" style="42" customWidth="1"/>
    <col min="15371" max="15616" width="11.5703125" style="42"/>
    <col min="15617" max="15617" width="46.28515625" style="42" customWidth="1"/>
    <col min="15618" max="15618" width="10.7109375" style="42" customWidth="1"/>
    <col min="15619" max="15619" width="14.7109375" style="42" customWidth="1"/>
    <col min="15620" max="15620" width="10.7109375" style="42" customWidth="1"/>
    <col min="15621" max="15621" width="14.7109375" style="42" customWidth="1"/>
    <col min="15622" max="15622" width="4.7109375" style="42" customWidth="1"/>
    <col min="15623" max="15623" width="10.7109375" style="42" customWidth="1"/>
    <col min="15624" max="15624" width="9.7109375" style="42" customWidth="1"/>
    <col min="15625" max="15625" width="14.7109375" style="42" customWidth="1"/>
    <col min="15626" max="15626" width="9.7109375" style="42" customWidth="1"/>
    <col min="15627" max="15872" width="11.5703125" style="42"/>
    <col min="15873" max="15873" width="46.28515625" style="42" customWidth="1"/>
    <col min="15874" max="15874" width="10.7109375" style="42" customWidth="1"/>
    <col min="15875" max="15875" width="14.7109375" style="42" customWidth="1"/>
    <col min="15876" max="15876" width="10.7109375" style="42" customWidth="1"/>
    <col min="15877" max="15877" width="14.7109375" style="42" customWidth="1"/>
    <col min="15878" max="15878" width="4.7109375" style="42" customWidth="1"/>
    <col min="15879" max="15879" width="10.7109375" style="42" customWidth="1"/>
    <col min="15880" max="15880" width="9.7109375" style="42" customWidth="1"/>
    <col min="15881" max="15881" width="14.7109375" style="42" customWidth="1"/>
    <col min="15882" max="15882" width="9.7109375" style="42" customWidth="1"/>
    <col min="15883" max="16128" width="11.5703125" style="42"/>
    <col min="16129" max="16129" width="46.28515625" style="42" customWidth="1"/>
    <col min="16130" max="16130" width="10.7109375" style="42" customWidth="1"/>
    <col min="16131" max="16131" width="14.7109375" style="42" customWidth="1"/>
    <col min="16132" max="16132" width="10.7109375" style="42" customWidth="1"/>
    <col min="16133" max="16133" width="14.7109375" style="42" customWidth="1"/>
    <col min="16134" max="16134" width="4.7109375" style="42" customWidth="1"/>
    <col min="16135" max="16135" width="10.7109375" style="42" customWidth="1"/>
    <col min="16136" max="16136" width="9.7109375" style="42" customWidth="1"/>
    <col min="16137" max="16137" width="14.7109375" style="42" customWidth="1"/>
    <col min="16138" max="16138" width="9.7109375" style="42" customWidth="1"/>
    <col min="16139" max="16384" width="11.5703125" style="42"/>
  </cols>
  <sheetData>
    <row r="1" spans="1:10" s="78" customFormat="1" ht="45" customHeight="1">
      <c r="A1" s="81" t="s">
        <v>635</v>
      </c>
      <c r="B1" s="81"/>
      <c r="C1" s="81"/>
      <c r="D1" s="81"/>
      <c r="E1" s="81"/>
      <c r="F1" s="81"/>
      <c r="G1" s="81"/>
      <c r="H1" s="81"/>
      <c r="I1" s="81"/>
    </row>
    <row r="2" spans="1:10" s="78" customFormat="1" ht="13.15" customHeight="1" thickBot="1">
      <c r="A2" s="77"/>
      <c r="B2" s="77"/>
      <c r="C2" s="77"/>
      <c r="D2" s="77"/>
      <c r="E2" s="77"/>
      <c r="F2" s="42"/>
      <c r="G2" s="42"/>
      <c r="H2" s="42"/>
      <c r="I2" s="42"/>
      <c r="J2" s="42"/>
    </row>
    <row r="3" spans="1:10" s="78" customFormat="1" ht="19.899999999999999" customHeight="1" thickBot="1">
      <c r="A3" s="77"/>
      <c r="B3" s="77"/>
      <c r="C3" s="77"/>
      <c r="D3" s="77"/>
      <c r="E3" s="77"/>
      <c r="F3" s="77"/>
      <c r="G3" s="1118" t="s">
        <v>581</v>
      </c>
      <c r="H3" s="1119"/>
      <c r="I3" s="1119"/>
      <c r="J3" s="1120"/>
    </row>
    <row r="4" spans="1:10" s="45" customFormat="1" ht="19.899999999999999" customHeight="1" thickBot="1">
      <c r="A4" s="79"/>
      <c r="B4" s="1121">
        <v>2018</v>
      </c>
      <c r="C4" s="1122"/>
      <c r="D4" s="1121">
        <v>2019</v>
      </c>
      <c r="E4" s="1122"/>
      <c r="G4" s="1124" t="s">
        <v>442</v>
      </c>
      <c r="H4" s="1125"/>
      <c r="I4" s="1126" t="s">
        <v>420</v>
      </c>
      <c r="J4" s="1125"/>
    </row>
    <row r="5" spans="1:10" s="45" customFormat="1" ht="27" customHeight="1" thickBot="1">
      <c r="A5" s="79"/>
      <c r="B5" s="647" t="s">
        <v>442</v>
      </c>
      <c r="C5" s="648" t="s">
        <v>0</v>
      </c>
      <c r="D5" s="647" t="s">
        <v>442</v>
      </c>
      <c r="E5" s="648" t="s">
        <v>0</v>
      </c>
      <c r="G5" s="655" t="s">
        <v>442</v>
      </c>
      <c r="H5" s="616" t="s">
        <v>38</v>
      </c>
      <c r="I5" s="656" t="s">
        <v>0</v>
      </c>
      <c r="J5" s="616" t="s">
        <v>38</v>
      </c>
    </row>
    <row r="6" spans="1:10" s="45" customFormat="1" ht="15" customHeight="1">
      <c r="A6" s="292" t="s">
        <v>443</v>
      </c>
      <c r="B6" s="116"/>
      <c r="C6" s="117"/>
      <c r="D6" s="116"/>
      <c r="E6" s="117"/>
      <c r="F6" s="42"/>
      <c r="G6" s="672"/>
      <c r="H6" s="673"/>
      <c r="I6" s="674"/>
      <c r="J6" s="673"/>
    </row>
    <row r="7" spans="1:10" s="45" customFormat="1" ht="15" customHeight="1">
      <c r="A7" s="293" t="s">
        <v>437</v>
      </c>
      <c r="B7" s="285">
        <v>921</v>
      </c>
      <c r="C7" s="280">
        <v>46090.413</v>
      </c>
      <c r="D7" s="285">
        <v>881</v>
      </c>
      <c r="E7" s="280">
        <v>36490.89</v>
      </c>
      <c r="F7" s="42"/>
      <c r="G7" s="675">
        <f t="shared" ref="G7:G17" si="0">D7-B7</f>
        <v>-40</v>
      </c>
      <c r="H7" s="619">
        <f t="shared" ref="H7:H17" si="1">(D7-B7)/B7</f>
        <v>-4.3431053203040172E-2</v>
      </c>
      <c r="I7" s="676">
        <f t="shared" ref="I7:I17" si="2">E7-C7</f>
        <v>-9599.523000000001</v>
      </c>
      <c r="J7" s="619">
        <f t="shared" ref="J7:J17" si="3">(E7-C7)/C7</f>
        <v>-0.20827591629521741</v>
      </c>
    </row>
    <row r="8" spans="1:10" s="45" customFormat="1" ht="15" customHeight="1">
      <c r="A8" s="293" t="s">
        <v>438</v>
      </c>
      <c r="B8" s="285">
        <v>17</v>
      </c>
      <c r="C8" s="280">
        <v>7903.0460000000003</v>
      </c>
      <c r="D8" s="285">
        <v>45</v>
      </c>
      <c r="E8" s="280">
        <v>2045.03</v>
      </c>
      <c r="F8" s="42"/>
      <c r="G8" s="675">
        <f t="shared" si="0"/>
        <v>28</v>
      </c>
      <c r="H8" s="619">
        <f t="shared" si="1"/>
        <v>1.6470588235294117</v>
      </c>
      <c r="I8" s="676">
        <f t="shared" si="2"/>
        <v>-5858.0160000000005</v>
      </c>
      <c r="J8" s="619">
        <f t="shared" si="3"/>
        <v>-0.74123521487790911</v>
      </c>
    </row>
    <row r="9" spans="1:10" s="45" customFormat="1" ht="15" customHeight="1" thickBot="1">
      <c r="A9" s="294" t="s">
        <v>441</v>
      </c>
      <c r="B9" s="286">
        <v>15</v>
      </c>
      <c r="C9" s="281">
        <v>27154.137999999999</v>
      </c>
      <c r="D9" s="286">
        <v>20</v>
      </c>
      <c r="E9" s="281">
        <v>23486.83</v>
      </c>
      <c r="F9" s="42"/>
      <c r="G9" s="660">
        <f t="shared" si="0"/>
        <v>5</v>
      </c>
      <c r="H9" s="661">
        <f t="shared" si="1"/>
        <v>0.33333333333333331</v>
      </c>
      <c r="I9" s="677">
        <f t="shared" si="2"/>
        <v>-3667.3079999999973</v>
      </c>
      <c r="J9" s="661">
        <f t="shared" si="3"/>
        <v>-0.13505521699860248</v>
      </c>
    </row>
    <row r="10" spans="1:10" s="45" customFormat="1" ht="15" customHeight="1" thickBot="1">
      <c r="A10" s="298" t="s">
        <v>445</v>
      </c>
      <c r="B10" s="299">
        <f>SUM(B7:B9)</f>
        <v>953</v>
      </c>
      <c r="C10" s="300">
        <f>SUM(C7:C9)</f>
        <v>81147.597000000009</v>
      </c>
      <c r="D10" s="299">
        <f>SUM(D7:D9)</f>
        <v>946</v>
      </c>
      <c r="E10" s="794">
        <f>SUM(E7:E9)</f>
        <v>62022.75</v>
      </c>
      <c r="F10" s="156"/>
      <c r="G10" s="678">
        <f t="shared" si="0"/>
        <v>-7</v>
      </c>
      <c r="H10" s="679">
        <f t="shared" si="1"/>
        <v>-7.3452256033578172E-3</v>
      </c>
      <c r="I10" s="795">
        <f t="shared" si="2"/>
        <v>-19124.847000000009</v>
      </c>
      <c r="J10" s="679">
        <f t="shared" si="3"/>
        <v>-0.23567977003681337</v>
      </c>
    </row>
    <row r="11" spans="1:10" s="45" customFormat="1" ht="15" customHeight="1">
      <c r="A11" s="292" t="s">
        <v>444</v>
      </c>
      <c r="B11" s="287"/>
      <c r="C11" s="283"/>
      <c r="D11" s="287"/>
      <c r="E11" s="283"/>
      <c r="F11" s="42"/>
      <c r="G11" s="657"/>
      <c r="H11" s="658"/>
      <c r="I11" s="681"/>
      <c r="J11" s="658"/>
    </row>
    <row r="12" spans="1:10" s="45" customFormat="1" ht="15" customHeight="1">
      <c r="A12" s="293" t="s">
        <v>437</v>
      </c>
      <c r="B12" s="285">
        <v>42828</v>
      </c>
      <c r="C12" s="280">
        <v>65770.289000000004</v>
      </c>
      <c r="D12" s="285">
        <v>51257</v>
      </c>
      <c r="E12" s="280">
        <v>48613.416380000002</v>
      </c>
      <c r="F12" s="42"/>
      <c r="G12" s="675">
        <f t="shared" si="0"/>
        <v>8429</v>
      </c>
      <c r="H12" s="619">
        <f t="shared" si="1"/>
        <v>0.19681049780517418</v>
      </c>
      <c r="I12" s="676">
        <f t="shared" si="2"/>
        <v>-17156.872620000002</v>
      </c>
      <c r="J12" s="619">
        <f t="shared" si="3"/>
        <v>-0.26086053263351178</v>
      </c>
    </row>
    <row r="13" spans="1:10" s="45" customFormat="1" ht="15" customHeight="1" thickBot="1">
      <c r="A13" s="294" t="s">
        <v>438</v>
      </c>
      <c r="B13" s="286">
        <v>14987</v>
      </c>
      <c r="C13" s="281">
        <v>23190.212</v>
      </c>
      <c r="D13" s="286">
        <v>12812</v>
      </c>
      <c r="E13" s="281">
        <v>28771.826369999999</v>
      </c>
      <c r="F13" s="42"/>
      <c r="G13" s="660">
        <f t="shared" si="0"/>
        <v>-2175</v>
      </c>
      <c r="H13" s="661">
        <f t="shared" si="1"/>
        <v>-0.1451257756722493</v>
      </c>
      <c r="I13" s="677">
        <f t="shared" si="2"/>
        <v>5581.6143699999993</v>
      </c>
      <c r="J13" s="661">
        <f t="shared" si="3"/>
        <v>0.24068837188724274</v>
      </c>
    </row>
    <row r="14" spans="1:10" s="45" customFormat="1" ht="15" customHeight="1" thickBot="1">
      <c r="A14" s="298" t="s">
        <v>446</v>
      </c>
      <c r="B14" s="299">
        <f>SUM(B12:B13)</f>
        <v>57815</v>
      </c>
      <c r="C14" s="300">
        <f>SUM(C12:C13)</f>
        <v>88960.501000000004</v>
      </c>
      <c r="D14" s="299">
        <f>SUM(D12:D13)</f>
        <v>64069</v>
      </c>
      <c r="E14" s="300">
        <f>SUM(E12:E13)</f>
        <v>77385.242750000005</v>
      </c>
      <c r="F14" s="156"/>
      <c r="G14" s="678">
        <f t="shared" si="0"/>
        <v>6254</v>
      </c>
      <c r="H14" s="679">
        <f t="shared" si="1"/>
        <v>0.10817261956239731</v>
      </c>
      <c r="I14" s="680">
        <f t="shared" si="2"/>
        <v>-11575.258249999999</v>
      </c>
      <c r="J14" s="682">
        <f t="shared" si="3"/>
        <v>-0.13011682847874248</v>
      </c>
    </row>
    <row r="15" spans="1:10" s="45" customFormat="1" ht="15" customHeight="1">
      <c r="A15" s="292" t="s">
        <v>187</v>
      </c>
      <c r="B15" s="288"/>
      <c r="C15" s="284"/>
      <c r="D15" s="288"/>
      <c r="E15" s="284"/>
      <c r="F15" s="42"/>
      <c r="G15" s="683"/>
      <c r="H15" s="684"/>
      <c r="I15" s="685"/>
      <c r="J15" s="684"/>
    </row>
    <row r="16" spans="1:10" s="45" customFormat="1" ht="15" customHeight="1" thickBot="1">
      <c r="A16" s="301" t="s">
        <v>447</v>
      </c>
      <c r="B16" s="302">
        <v>58261</v>
      </c>
      <c r="C16" s="303">
        <v>8582</v>
      </c>
      <c r="D16" s="302">
        <v>56537</v>
      </c>
      <c r="E16" s="303">
        <v>19013.888999999999</v>
      </c>
      <c r="F16" s="156"/>
      <c r="G16" s="686">
        <f t="shared" si="0"/>
        <v>-1724</v>
      </c>
      <c r="H16" s="687">
        <f t="shared" si="1"/>
        <v>-2.9590978527660013E-2</v>
      </c>
      <c r="I16" s="688">
        <f t="shared" si="2"/>
        <v>10431.888999999999</v>
      </c>
      <c r="J16" s="687">
        <f t="shared" si="3"/>
        <v>1.2155545327429502</v>
      </c>
    </row>
    <row r="17" spans="1:10" s="45" customFormat="1" ht="19.899999999999999" customHeight="1" thickBot="1">
      <c r="A17" s="669" t="s">
        <v>440</v>
      </c>
      <c r="B17" s="670">
        <f>B10+B14+B16</f>
        <v>117029</v>
      </c>
      <c r="C17" s="671">
        <f>C10+C14+C16</f>
        <v>178690.098</v>
      </c>
      <c r="D17" s="670">
        <f>D10+D14+D16</f>
        <v>121552</v>
      </c>
      <c r="E17" s="671">
        <f>E10+E14+E16</f>
        <v>158421.88175</v>
      </c>
      <c r="F17" s="42"/>
      <c r="G17" s="667">
        <f t="shared" si="0"/>
        <v>4523</v>
      </c>
      <c r="H17" s="663">
        <f t="shared" si="1"/>
        <v>3.8648540105443947E-2</v>
      </c>
      <c r="I17" s="689">
        <f t="shared" si="2"/>
        <v>-20268.216249999998</v>
      </c>
      <c r="J17" s="663">
        <f t="shared" si="3"/>
        <v>-0.11342663346684156</v>
      </c>
    </row>
    <row r="18" spans="1:10" s="45" customFormat="1">
      <c r="A18" s="118"/>
      <c r="B18" s="119"/>
      <c r="C18" s="119"/>
      <c r="F18" s="42"/>
      <c r="G18" s="42"/>
      <c r="H18" s="42"/>
      <c r="I18" s="42"/>
      <c r="J18" s="42"/>
    </row>
    <row r="20" spans="1:10">
      <c r="B20" s="339"/>
    </row>
    <row r="21" spans="1:10">
      <c r="B21" s="339"/>
    </row>
    <row r="22" spans="1:10">
      <c r="B22" s="339"/>
    </row>
  </sheetData>
  <mergeCells count="5">
    <mergeCell ref="G3:J3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6"/>
  <sheetViews>
    <sheetView workbookViewId="0">
      <selection activeCell="D1" sqref="D1"/>
    </sheetView>
  </sheetViews>
  <sheetFormatPr baseColWidth="10" defaultRowHeight="12.75"/>
  <cols>
    <col min="1" max="1" width="49.5703125" style="42" customWidth="1"/>
    <col min="2" max="2" width="10.7109375" style="42" customWidth="1"/>
    <col min="3" max="3" width="12.42578125" style="42" customWidth="1"/>
    <col min="4" max="4" width="11" style="42" customWidth="1"/>
    <col min="5" max="5" width="12.42578125" style="42" customWidth="1"/>
    <col min="6" max="6" width="2.28515625" style="42" customWidth="1"/>
    <col min="7" max="7" width="10.7109375" style="42" customWidth="1"/>
    <col min="8" max="8" width="9.7109375" style="42" customWidth="1"/>
    <col min="9" max="9" width="11.7109375" style="42" customWidth="1"/>
    <col min="10" max="10" width="9.7109375" style="42" customWidth="1"/>
    <col min="11" max="256" width="11.42578125" style="42"/>
    <col min="257" max="257" width="45.28515625" style="42" customWidth="1"/>
    <col min="258" max="258" width="10.7109375" style="42" customWidth="1"/>
    <col min="259" max="259" width="14.7109375" style="42" customWidth="1"/>
    <col min="260" max="260" width="10.7109375" style="42" customWidth="1"/>
    <col min="261" max="261" width="14.7109375" style="42" customWidth="1"/>
    <col min="262" max="262" width="4.7109375" style="42" customWidth="1"/>
    <col min="263" max="263" width="10.7109375" style="42" customWidth="1"/>
    <col min="264" max="264" width="9.7109375" style="42" customWidth="1"/>
    <col min="265" max="265" width="14.7109375" style="42" customWidth="1"/>
    <col min="266" max="266" width="9.7109375" style="42" customWidth="1"/>
    <col min="267" max="512" width="11.42578125" style="42"/>
    <col min="513" max="513" width="45.28515625" style="42" customWidth="1"/>
    <col min="514" max="514" width="10.7109375" style="42" customWidth="1"/>
    <col min="515" max="515" width="14.7109375" style="42" customWidth="1"/>
    <col min="516" max="516" width="10.7109375" style="42" customWidth="1"/>
    <col min="517" max="517" width="14.7109375" style="42" customWidth="1"/>
    <col min="518" max="518" width="4.7109375" style="42" customWidth="1"/>
    <col min="519" max="519" width="10.7109375" style="42" customWidth="1"/>
    <col min="520" max="520" width="9.7109375" style="42" customWidth="1"/>
    <col min="521" max="521" width="14.7109375" style="42" customWidth="1"/>
    <col min="522" max="522" width="9.7109375" style="42" customWidth="1"/>
    <col min="523" max="768" width="11.42578125" style="42"/>
    <col min="769" max="769" width="45.28515625" style="42" customWidth="1"/>
    <col min="770" max="770" width="10.7109375" style="42" customWidth="1"/>
    <col min="771" max="771" width="14.7109375" style="42" customWidth="1"/>
    <col min="772" max="772" width="10.7109375" style="42" customWidth="1"/>
    <col min="773" max="773" width="14.7109375" style="42" customWidth="1"/>
    <col min="774" max="774" width="4.7109375" style="42" customWidth="1"/>
    <col min="775" max="775" width="10.7109375" style="42" customWidth="1"/>
    <col min="776" max="776" width="9.7109375" style="42" customWidth="1"/>
    <col min="777" max="777" width="14.7109375" style="42" customWidth="1"/>
    <col min="778" max="778" width="9.7109375" style="42" customWidth="1"/>
    <col min="779" max="1024" width="11.42578125" style="42"/>
    <col min="1025" max="1025" width="45.28515625" style="42" customWidth="1"/>
    <col min="1026" max="1026" width="10.7109375" style="42" customWidth="1"/>
    <col min="1027" max="1027" width="14.7109375" style="42" customWidth="1"/>
    <col min="1028" max="1028" width="10.7109375" style="42" customWidth="1"/>
    <col min="1029" max="1029" width="14.7109375" style="42" customWidth="1"/>
    <col min="1030" max="1030" width="4.7109375" style="42" customWidth="1"/>
    <col min="1031" max="1031" width="10.7109375" style="42" customWidth="1"/>
    <col min="1032" max="1032" width="9.7109375" style="42" customWidth="1"/>
    <col min="1033" max="1033" width="14.7109375" style="42" customWidth="1"/>
    <col min="1034" max="1034" width="9.7109375" style="42" customWidth="1"/>
    <col min="1035" max="1280" width="11.42578125" style="42"/>
    <col min="1281" max="1281" width="45.28515625" style="42" customWidth="1"/>
    <col min="1282" max="1282" width="10.7109375" style="42" customWidth="1"/>
    <col min="1283" max="1283" width="14.7109375" style="42" customWidth="1"/>
    <col min="1284" max="1284" width="10.7109375" style="42" customWidth="1"/>
    <col min="1285" max="1285" width="14.7109375" style="42" customWidth="1"/>
    <col min="1286" max="1286" width="4.7109375" style="42" customWidth="1"/>
    <col min="1287" max="1287" width="10.7109375" style="42" customWidth="1"/>
    <col min="1288" max="1288" width="9.7109375" style="42" customWidth="1"/>
    <col min="1289" max="1289" width="14.7109375" style="42" customWidth="1"/>
    <col min="1290" max="1290" width="9.7109375" style="42" customWidth="1"/>
    <col min="1291" max="1536" width="11.42578125" style="42"/>
    <col min="1537" max="1537" width="45.28515625" style="42" customWidth="1"/>
    <col min="1538" max="1538" width="10.7109375" style="42" customWidth="1"/>
    <col min="1539" max="1539" width="14.7109375" style="42" customWidth="1"/>
    <col min="1540" max="1540" width="10.7109375" style="42" customWidth="1"/>
    <col min="1541" max="1541" width="14.7109375" style="42" customWidth="1"/>
    <col min="1542" max="1542" width="4.7109375" style="42" customWidth="1"/>
    <col min="1543" max="1543" width="10.7109375" style="42" customWidth="1"/>
    <col min="1544" max="1544" width="9.7109375" style="42" customWidth="1"/>
    <col min="1545" max="1545" width="14.7109375" style="42" customWidth="1"/>
    <col min="1546" max="1546" width="9.7109375" style="42" customWidth="1"/>
    <col min="1547" max="1792" width="11.42578125" style="42"/>
    <col min="1793" max="1793" width="45.28515625" style="42" customWidth="1"/>
    <col min="1794" max="1794" width="10.7109375" style="42" customWidth="1"/>
    <col min="1795" max="1795" width="14.7109375" style="42" customWidth="1"/>
    <col min="1796" max="1796" width="10.7109375" style="42" customWidth="1"/>
    <col min="1797" max="1797" width="14.7109375" style="42" customWidth="1"/>
    <col min="1798" max="1798" width="4.7109375" style="42" customWidth="1"/>
    <col min="1799" max="1799" width="10.7109375" style="42" customWidth="1"/>
    <col min="1800" max="1800" width="9.7109375" style="42" customWidth="1"/>
    <col min="1801" max="1801" width="14.7109375" style="42" customWidth="1"/>
    <col min="1802" max="1802" width="9.7109375" style="42" customWidth="1"/>
    <col min="1803" max="2048" width="11.42578125" style="42"/>
    <col min="2049" max="2049" width="45.28515625" style="42" customWidth="1"/>
    <col min="2050" max="2050" width="10.7109375" style="42" customWidth="1"/>
    <col min="2051" max="2051" width="14.7109375" style="42" customWidth="1"/>
    <col min="2052" max="2052" width="10.7109375" style="42" customWidth="1"/>
    <col min="2053" max="2053" width="14.7109375" style="42" customWidth="1"/>
    <col min="2054" max="2054" width="4.7109375" style="42" customWidth="1"/>
    <col min="2055" max="2055" width="10.7109375" style="42" customWidth="1"/>
    <col min="2056" max="2056" width="9.7109375" style="42" customWidth="1"/>
    <col min="2057" max="2057" width="14.7109375" style="42" customWidth="1"/>
    <col min="2058" max="2058" width="9.7109375" style="42" customWidth="1"/>
    <col min="2059" max="2304" width="11.42578125" style="42"/>
    <col min="2305" max="2305" width="45.28515625" style="42" customWidth="1"/>
    <col min="2306" max="2306" width="10.7109375" style="42" customWidth="1"/>
    <col min="2307" max="2307" width="14.7109375" style="42" customWidth="1"/>
    <col min="2308" max="2308" width="10.7109375" style="42" customWidth="1"/>
    <col min="2309" max="2309" width="14.7109375" style="42" customWidth="1"/>
    <col min="2310" max="2310" width="4.7109375" style="42" customWidth="1"/>
    <col min="2311" max="2311" width="10.7109375" style="42" customWidth="1"/>
    <col min="2312" max="2312" width="9.7109375" style="42" customWidth="1"/>
    <col min="2313" max="2313" width="14.7109375" style="42" customWidth="1"/>
    <col min="2314" max="2314" width="9.7109375" style="42" customWidth="1"/>
    <col min="2315" max="2560" width="11.42578125" style="42"/>
    <col min="2561" max="2561" width="45.28515625" style="42" customWidth="1"/>
    <col min="2562" max="2562" width="10.7109375" style="42" customWidth="1"/>
    <col min="2563" max="2563" width="14.7109375" style="42" customWidth="1"/>
    <col min="2564" max="2564" width="10.7109375" style="42" customWidth="1"/>
    <col min="2565" max="2565" width="14.7109375" style="42" customWidth="1"/>
    <col min="2566" max="2566" width="4.7109375" style="42" customWidth="1"/>
    <col min="2567" max="2567" width="10.7109375" style="42" customWidth="1"/>
    <col min="2568" max="2568" width="9.7109375" style="42" customWidth="1"/>
    <col min="2569" max="2569" width="14.7109375" style="42" customWidth="1"/>
    <col min="2570" max="2570" width="9.7109375" style="42" customWidth="1"/>
    <col min="2571" max="2816" width="11.42578125" style="42"/>
    <col min="2817" max="2817" width="45.28515625" style="42" customWidth="1"/>
    <col min="2818" max="2818" width="10.7109375" style="42" customWidth="1"/>
    <col min="2819" max="2819" width="14.7109375" style="42" customWidth="1"/>
    <col min="2820" max="2820" width="10.7109375" style="42" customWidth="1"/>
    <col min="2821" max="2821" width="14.7109375" style="42" customWidth="1"/>
    <col min="2822" max="2822" width="4.7109375" style="42" customWidth="1"/>
    <col min="2823" max="2823" width="10.7109375" style="42" customWidth="1"/>
    <col min="2824" max="2824" width="9.7109375" style="42" customWidth="1"/>
    <col min="2825" max="2825" width="14.7109375" style="42" customWidth="1"/>
    <col min="2826" max="2826" width="9.7109375" style="42" customWidth="1"/>
    <col min="2827" max="3072" width="11.42578125" style="42"/>
    <col min="3073" max="3073" width="45.28515625" style="42" customWidth="1"/>
    <col min="3074" max="3074" width="10.7109375" style="42" customWidth="1"/>
    <col min="3075" max="3075" width="14.7109375" style="42" customWidth="1"/>
    <col min="3076" max="3076" width="10.7109375" style="42" customWidth="1"/>
    <col min="3077" max="3077" width="14.7109375" style="42" customWidth="1"/>
    <col min="3078" max="3078" width="4.7109375" style="42" customWidth="1"/>
    <col min="3079" max="3079" width="10.7109375" style="42" customWidth="1"/>
    <col min="3080" max="3080" width="9.7109375" style="42" customWidth="1"/>
    <col min="3081" max="3081" width="14.7109375" style="42" customWidth="1"/>
    <col min="3082" max="3082" width="9.7109375" style="42" customWidth="1"/>
    <col min="3083" max="3328" width="11.42578125" style="42"/>
    <col min="3329" max="3329" width="45.28515625" style="42" customWidth="1"/>
    <col min="3330" max="3330" width="10.7109375" style="42" customWidth="1"/>
    <col min="3331" max="3331" width="14.7109375" style="42" customWidth="1"/>
    <col min="3332" max="3332" width="10.7109375" style="42" customWidth="1"/>
    <col min="3333" max="3333" width="14.7109375" style="42" customWidth="1"/>
    <col min="3334" max="3334" width="4.7109375" style="42" customWidth="1"/>
    <col min="3335" max="3335" width="10.7109375" style="42" customWidth="1"/>
    <col min="3336" max="3336" width="9.7109375" style="42" customWidth="1"/>
    <col min="3337" max="3337" width="14.7109375" style="42" customWidth="1"/>
    <col min="3338" max="3338" width="9.7109375" style="42" customWidth="1"/>
    <col min="3339" max="3584" width="11.42578125" style="42"/>
    <col min="3585" max="3585" width="45.28515625" style="42" customWidth="1"/>
    <col min="3586" max="3586" width="10.7109375" style="42" customWidth="1"/>
    <col min="3587" max="3587" width="14.7109375" style="42" customWidth="1"/>
    <col min="3588" max="3588" width="10.7109375" style="42" customWidth="1"/>
    <col min="3589" max="3589" width="14.7109375" style="42" customWidth="1"/>
    <col min="3590" max="3590" width="4.7109375" style="42" customWidth="1"/>
    <col min="3591" max="3591" width="10.7109375" style="42" customWidth="1"/>
    <col min="3592" max="3592" width="9.7109375" style="42" customWidth="1"/>
    <col min="3593" max="3593" width="14.7109375" style="42" customWidth="1"/>
    <col min="3594" max="3594" width="9.7109375" style="42" customWidth="1"/>
    <col min="3595" max="3840" width="11.42578125" style="42"/>
    <col min="3841" max="3841" width="45.28515625" style="42" customWidth="1"/>
    <col min="3842" max="3842" width="10.7109375" style="42" customWidth="1"/>
    <col min="3843" max="3843" width="14.7109375" style="42" customWidth="1"/>
    <col min="3844" max="3844" width="10.7109375" style="42" customWidth="1"/>
    <col min="3845" max="3845" width="14.7109375" style="42" customWidth="1"/>
    <col min="3846" max="3846" width="4.7109375" style="42" customWidth="1"/>
    <col min="3847" max="3847" width="10.7109375" style="42" customWidth="1"/>
    <col min="3848" max="3848" width="9.7109375" style="42" customWidth="1"/>
    <col min="3849" max="3849" width="14.7109375" style="42" customWidth="1"/>
    <col min="3850" max="3850" width="9.7109375" style="42" customWidth="1"/>
    <col min="3851" max="4096" width="11.42578125" style="42"/>
    <col min="4097" max="4097" width="45.28515625" style="42" customWidth="1"/>
    <col min="4098" max="4098" width="10.7109375" style="42" customWidth="1"/>
    <col min="4099" max="4099" width="14.7109375" style="42" customWidth="1"/>
    <col min="4100" max="4100" width="10.7109375" style="42" customWidth="1"/>
    <col min="4101" max="4101" width="14.7109375" style="42" customWidth="1"/>
    <col min="4102" max="4102" width="4.7109375" style="42" customWidth="1"/>
    <col min="4103" max="4103" width="10.7109375" style="42" customWidth="1"/>
    <col min="4104" max="4104" width="9.7109375" style="42" customWidth="1"/>
    <col min="4105" max="4105" width="14.7109375" style="42" customWidth="1"/>
    <col min="4106" max="4106" width="9.7109375" style="42" customWidth="1"/>
    <col min="4107" max="4352" width="11.42578125" style="42"/>
    <col min="4353" max="4353" width="45.28515625" style="42" customWidth="1"/>
    <col min="4354" max="4354" width="10.7109375" style="42" customWidth="1"/>
    <col min="4355" max="4355" width="14.7109375" style="42" customWidth="1"/>
    <col min="4356" max="4356" width="10.7109375" style="42" customWidth="1"/>
    <col min="4357" max="4357" width="14.7109375" style="42" customWidth="1"/>
    <col min="4358" max="4358" width="4.7109375" style="42" customWidth="1"/>
    <col min="4359" max="4359" width="10.7109375" style="42" customWidth="1"/>
    <col min="4360" max="4360" width="9.7109375" style="42" customWidth="1"/>
    <col min="4361" max="4361" width="14.7109375" style="42" customWidth="1"/>
    <col min="4362" max="4362" width="9.7109375" style="42" customWidth="1"/>
    <col min="4363" max="4608" width="11.42578125" style="42"/>
    <col min="4609" max="4609" width="45.28515625" style="42" customWidth="1"/>
    <col min="4610" max="4610" width="10.7109375" style="42" customWidth="1"/>
    <col min="4611" max="4611" width="14.7109375" style="42" customWidth="1"/>
    <col min="4612" max="4612" width="10.7109375" style="42" customWidth="1"/>
    <col min="4613" max="4613" width="14.7109375" style="42" customWidth="1"/>
    <col min="4614" max="4614" width="4.7109375" style="42" customWidth="1"/>
    <col min="4615" max="4615" width="10.7109375" style="42" customWidth="1"/>
    <col min="4616" max="4616" width="9.7109375" style="42" customWidth="1"/>
    <col min="4617" max="4617" width="14.7109375" style="42" customWidth="1"/>
    <col min="4618" max="4618" width="9.7109375" style="42" customWidth="1"/>
    <col min="4619" max="4864" width="11.42578125" style="42"/>
    <col min="4865" max="4865" width="45.28515625" style="42" customWidth="1"/>
    <col min="4866" max="4866" width="10.7109375" style="42" customWidth="1"/>
    <col min="4867" max="4867" width="14.7109375" style="42" customWidth="1"/>
    <col min="4868" max="4868" width="10.7109375" style="42" customWidth="1"/>
    <col min="4869" max="4869" width="14.7109375" style="42" customWidth="1"/>
    <col min="4870" max="4870" width="4.7109375" style="42" customWidth="1"/>
    <col min="4871" max="4871" width="10.7109375" style="42" customWidth="1"/>
    <col min="4872" max="4872" width="9.7109375" style="42" customWidth="1"/>
    <col min="4873" max="4873" width="14.7109375" style="42" customWidth="1"/>
    <col min="4874" max="4874" width="9.7109375" style="42" customWidth="1"/>
    <col min="4875" max="5120" width="11.42578125" style="42"/>
    <col min="5121" max="5121" width="45.28515625" style="42" customWidth="1"/>
    <col min="5122" max="5122" width="10.7109375" style="42" customWidth="1"/>
    <col min="5123" max="5123" width="14.7109375" style="42" customWidth="1"/>
    <col min="5124" max="5124" width="10.7109375" style="42" customWidth="1"/>
    <col min="5125" max="5125" width="14.7109375" style="42" customWidth="1"/>
    <col min="5126" max="5126" width="4.7109375" style="42" customWidth="1"/>
    <col min="5127" max="5127" width="10.7109375" style="42" customWidth="1"/>
    <col min="5128" max="5128" width="9.7109375" style="42" customWidth="1"/>
    <col min="5129" max="5129" width="14.7109375" style="42" customWidth="1"/>
    <col min="5130" max="5130" width="9.7109375" style="42" customWidth="1"/>
    <col min="5131" max="5376" width="11.42578125" style="42"/>
    <col min="5377" max="5377" width="45.28515625" style="42" customWidth="1"/>
    <col min="5378" max="5378" width="10.7109375" style="42" customWidth="1"/>
    <col min="5379" max="5379" width="14.7109375" style="42" customWidth="1"/>
    <col min="5380" max="5380" width="10.7109375" style="42" customWidth="1"/>
    <col min="5381" max="5381" width="14.7109375" style="42" customWidth="1"/>
    <col min="5382" max="5382" width="4.7109375" style="42" customWidth="1"/>
    <col min="5383" max="5383" width="10.7109375" style="42" customWidth="1"/>
    <col min="5384" max="5384" width="9.7109375" style="42" customWidth="1"/>
    <col min="5385" max="5385" width="14.7109375" style="42" customWidth="1"/>
    <col min="5386" max="5386" width="9.7109375" style="42" customWidth="1"/>
    <col min="5387" max="5632" width="11.42578125" style="42"/>
    <col min="5633" max="5633" width="45.28515625" style="42" customWidth="1"/>
    <col min="5634" max="5634" width="10.7109375" style="42" customWidth="1"/>
    <col min="5635" max="5635" width="14.7109375" style="42" customWidth="1"/>
    <col min="5636" max="5636" width="10.7109375" style="42" customWidth="1"/>
    <col min="5637" max="5637" width="14.7109375" style="42" customWidth="1"/>
    <col min="5638" max="5638" width="4.7109375" style="42" customWidth="1"/>
    <col min="5639" max="5639" width="10.7109375" style="42" customWidth="1"/>
    <col min="5640" max="5640" width="9.7109375" style="42" customWidth="1"/>
    <col min="5641" max="5641" width="14.7109375" style="42" customWidth="1"/>
    <col min="5642" max="5642" width="9.7109375" style="42" customWidth="1"/>
    <col min="5643" max="5888" width="11.42578125" style="42"/>
    <col min="5889" max="5889" width="45.28515625" style="42" customWidth="1"/>
    <col min="5890" max="5890" width="10.7109375" style="42" customWidth="1"/>
    <col min="5891" max="5891" width="14.7109375" style="42" customWidth="1"/>
    <col min="5892" max="5892" width="10.7109375" style="42" customWidth="1"/>
    <col min="5893" max="5893" width="14.7109375" style="42" customWidth="1"/>
    <col min="5894" max="5894" width="4.7109375" style="42" customWidth="1"/>
    <col min="5895" max="5895" width="10.7109375" style="42" customWidth="1"/>
    <col min="5896" max="5896" width="9.7109375" style="42" customWidth="1"/>
    <col min="5897" max="5897" width="14.7109375" style="42" customWidth="1"/>
    <col min="5898" max="5898" width="9.7109375" style="42" customWidth="1"/>
    <col min="5899" max="6144" width="11.42578125" style="42"/>
    <col min="6145" max="6145" width="45.28515625" style="42" customWidth="1"/>
    <col min="6146" max="6146" width="10.7109375" style="42" customWidth="1"/>
    <col min="6147" max="6147" width="14.7109375" style="42" customWidth="1"/>
    <col min="6148" max="6148" width="10.7109375" style="42" customWidth="1"/>
    <col min="6149" max="6149" width="14.7109375" style="42" customWidth="1"/>
    <col min="6150" max="6150" width="4.7109375" style="42" customWidth="1"/>
    <col min="6151" max="6151" width="10.7109375" style="42" customWidth="1"/>
    <col min="6152" max="6152" width="9.7109375" style="42" customWidth="1"/>
    <col min="6153" max="6153" width="14.7109375" style="42" customWidth="1"/>
    <col min="6154" max="6154" width="9.7109375" style="42" customWidth="1"/>
    <col min="6155" max="6400" width="11.42578125" style="42"/>
    <col min="6401" max="6401" width="45.28515625" style="42" customWidth="1"/>
    <col min="6402" max="6402" width="10.7109375" style="42" customWidth="1"/>
    <col min="6403" max="6403" width="14.7109375" style="42" customWidth="1"/>
    <col min="6404" max="6404" width="10.7109375" style="42" customWidth="1"/>
    <col min="6405" max="6405" width="14.7109375" style="42" customWidth="1"/>
    <col min="6406" max="6406" width="4.7109375" style="42" customWidth="1"/>
    <col min="6407" max="6407" width="10.7109375" style="42" customWidth="1"/>
    <col min="6408" max="6408" width="9.7109375" style="42" customWidth="1"/>
    <col min="6409" max="6409" width="14.7109375" style="42" customWidth="1"/>
    <col min="6410" max="6410" width="9.7109375" style="42" customWidth="1"/>
    <col min="6411" max="6656" width="11.42578125" style="42"/>
    <col min="6657" max="6657" width="45.28515625" style="42" customWidth="1"/>
    <col min="6658" max="6658" width="10.7109375" style="42" customWidth="1"/>
    <col min="6659" max="6659" width="14.7109375" style="42" customWidth="1"/>
    <col min="6660" max="6660" width="10.7109375" style="42" customWidth="1"/>
    <col min="6661" max="6661" width="14.7109375" style="42" customWidth="1"/>
    <col min="6662" max="6662" width="4.7109375" style="42" customWidth="1"/>
    <col min="6663" max="6663" width="10.7109375" style="42" customWidth="1"/>
    <col min="6664" max="6664" width="9.7109375" style="42" customWidth="1"/>
    <col min="6665" max="6665" width="14.7109375" style="42" customWidth="1"/>
    <col min="6666" max="6666" width="9.7109375" style="42" customWidth="1"/>
    <col min="6667" max="6912" width="11.42578125" style="42"/>
    <col min="6913" max="6913" width="45.28515625" style="42" customWidth="1"/>
    <col min="6914" max="6914" width="10.7109375" style="42" customWidth="1"/>
    <col min="6915" max="6915" width="14.7109375" style="42" customWidth="1"/>
    <col min="6916" max="6916" width="10.7109375" style="42" customWidth="1"/>
    <col min="6917" max="6917" width="14.7109375" style="42" customWidth="1"/>
    <col min="6918" max="6918" width="4.7109375" style="42" customWidth="1"/>
    <col min="6919" max="6919" width="10.7109375" style="42" customWidth="1"/>
    <col min="6920" max="6920" width="9.7109375" style="42" customWidth="1"/>
    <col min="6921" max="6921" width="14.7109375" style="42" customWidth="1"/>
    <col min="6922" max="6922" width="9.7109375" style="42" customWidth="1"/>
    <col min="6923" max="7168" width="11.42578125" style="42"/>
    <col min="7169" max="7169" width="45.28515625" style="42" customWidth="1"/>
    <col min="7170" max="7170" width="10.7109375" style="42" customWidth="1"/>
    <col min="7171" max="7171" width="14.7109375" style="42" customWidth="1"/>
    <col min="7172" max="7172" width="10.7109375" style="42" customWidth="1"/>
    <col min="7173" max="7173" width="14.7109375" style="42" customWidth="1"/>
    <col min="7174" max="7174" width="4.7109375" style="42" customWidth="1"/>
    <col min="7175" max="7175" width="10.7109375" style="42" customWidth="1"/>
    <col min="7176" max="7176" width="9.7109375" style="42" customWidth="1"/>
    <col min="7177" max="7177" width="14.7109375" style="42" customWidth="1"/>
    <col min="7178" max="7178" width="9.7109375" style="42" customWidth="1"/>
    <col min="7179" max="7424" width="11.42578125" style="42"/>
    <col min="7425" max="7425" width="45.28515625" style="42" customWidth="1"/>
    <col min="7426" max="7426" width="10.7109375" style="42" customWidth="1"/>
    <col min="7427" max="7427" width="14.7109375" style="42" customWidth="1"/>
    <col min="7428" max="7428" width="10.7109375" style="42" customWidth="1"/>
    <col min="7429" max="7429" width="14.7109375" style="42" customWidth="1"/>
    <col min="7430" max="7430" width="4.7109375" style="42" customWidth="1"/>
    <col min="7431" max="7431" width="10.7109375" style="42" customWidth="1"/>
    <col min="7432" max="7432" width="9.7109375" style="42" customWidth="1"/>
    <col min="7433" max="7433" width="14.7109375" style="42" customWidth="1"/>
    <col min="7434" max="7434" width="9.7109375" style="42" customWidth="1"/>
    <col min="7435" max="7680" width="11.42578125" style="42"/>
    <col min="7681" max="7681" width="45.28515625" style="42" customWidth="1"/>
    <col min="7682" max="7682" width="10.7109375" style="42" customWidth="1"/>
    <col min="7683" max="7683" width="14.7109375" style="42" customWidth="1"/>
    <col min="7684" max="7684" width="10.7109375" style="42" customWidth="1"/>
    <col min="7685" max="7685" width="14.7109375" style="42" customWidth="1"/>
    <col min="7686" max="7686" width="4.7109375" style="42" customWidth="1"/>
    <col min="7687" max="7687" width="10.7109375" style="42" customWidth="1"/>
    <col min="7688" max="7688" width="9.7109375" style="42" customWidth="1"/>
    <col min="7689" max="7689" width="14.7109375" style="42" customWidth="1"/>
    <col min="7690" max="7690" width="9.7109375" style="42" customWidth="1"/>
    <col min="7691" max="7936" width="11.42578125" style="42"/>
    <col min="7937" max="7937" width="45.28515625" style="42" customWidth="1"/>
    <col min="7938" max="7938" width="10.7109375" style="42" customWidth="1"/>
    <col min="7939" max="7939" width="14.7109375" style="42" customWidth="1"/>
    <col min="7940" max="7940" width="10.7109375" style="42" customWidth="1"/>
    <col min="7941" max="7941" width="14.7109375" style="42" customWidth="1"/>
    <col min="7942" max="7942" width="4.7109375" style="42" customWidth="1"/>
    <col min="7943" max="7943" width="10.7109375" style="42" customWidth="1"/>
    <col min="7944" max="7944" width="9.7109375" style="42" customWidth="1"/>
    <col min="7945" max="7945" width="14.7109375" style="42" customWidth="1"/>
    <col min="7946" max="7946" width="9.7109375" style="42" customWidth="1"/>
    <col min="7947" max="8192" width="11.42578125" style="42"/>
    <col min="8193" max="8193" width="45.28515625" style="42" customWidth="1"/>
    <col min="8194" max="8194" width="10.7109375" style="42" customWidth="1"/>
    <col min="8195" max="8195" width="14.7109375" style="42" customWidth="1"/>
    <col min="8196" max="8196" width="10.7109375" style="42" customWidth="1"/>
    <col min="8197" max="8197" width="14.7109375" style="42" customWidth="1"/>
    <col min="8198" max="8198" width="4.7109375" style="42" customWidth="1"/>
    <col min="8199" max="8199" width="10.7109375" style="42" customWidth="1"/>
    <col min="8200" max="8200" width="9.7109375" style="42" customWidth="1"/>
    <col min="8201" max="8201" width="14.7109375" style="42" customWidth="1"/>
    <col min="8202" max="8202" width="9.7109375" style="42" customWidth="1"/>
    <col min="8203" max="8448" width="11.42578125" style="42"/>
    <col min="8449" max="8449" width="45.28515625" style="42" customWidth="1"/>
    <col min="8450" max="8450" width="10.7109375" style="42" customWidth="1"/>
    <col min="8451" max="8451" width="14.7109375" style="42" customWidth="1"/>
    <col min="8452" max="8452" width="10.7109375" style="42" customWidth="1"/>
    <col min="8453" max="8453" width="14.7109375" style="42" customWidth="1"/>
    <col min="8454" max="8454" width="4.7109375" style="42" customWidth="1"/>
    <col min="8455" max="8455" width="10.7109375" style="42" customWidth="1"/>
    <col min="8456" max="8456" width="9.7109375" style="42" customWidth="1"/>
    <col min="8457" max="8457" width="14.7109375" style="42" customWidth="1"/>
    <col min="8458" max="8458" width="9.7109375" style="42" customWidth="1"/>
    <col min="8459" max="8704" width="11.42578125" style="42"/>
    <col min="8705" max="8705" width="45.28515625" style="42" customWidth="1"/>
    <col min="8706" max="8706" width="10.7109375" style="42" customWidth="1"/>
    <col min="8707" max="8707" width="14.7109375" style="42" customWidth="1"/>
    <col min="8708" max="8708" width="10.7109375" style="42" customWidth="1"/>
    <col min="8709" max="8709" width="14.7109375" style="42" customWidth="1"/>
    <col min="8710" max="8710" width="4.7109375" style="42" customWidth="1"/>
    <col min="8711" max="8711" width="10.7109375" style="42" customWidth="1"/>
    <col min="8712" max="8712" width="9.7109375" style="42" customWidth="1"/>
    <col min="8713" max="8713" width="14.7109375" style="42" customWidth="1"/>
    <col min="8714" max="8714" width="9.7109375" style="42" customWidth="1"/>
    <col min="8715" max="8960" width="11.42578125" style="42"/>
    <col min="8961" max="8961" width="45.28515625" style="42" customWidth="1"/>
    <col min="8962" max="8962" width="10.7109375" style="42" customWidth="1"/>
    <col min="8963" max="8963" width="14.7109375" style="42" customWidth="1"/>
    <col min="8964" max="8964" width="10.7109375" style="42" customWidth="1"/>
    <col min="8965" max="8965" width="14.7109375" style="42" customWidth="1"/>
    <col min="8966" max="8966" width="4.7109375" style="42" customWidth="1"/>
    <col min="8967" max="8967" width="10.7109375" style="42" customWidth="1"/>
    <col min="8968" max="8968" width="9.7109375" style="42" customWidth="1"/>
    <col min="8969" max="8969" width="14.7109375" style="42" customWidth="1"/>
    <col min="8970" max="8970" width="9.7109375" style="42" customWidth="1"/>
    <col min="8971" max="9216" width="11.42578125" style="42"/>
    <col min="9217" max="9217" width="45.28515625" style="42" customWidth="1"/>
    <col min="9218" max="9218" width="10.7109375" style="42" customWidth="1"/>
    <col min="9219" max="9219" width="14.7109375" style="42" customWidth="1"/>
    <col min="9220" max="9220" width="10.7109375" style="42" customWidth="1"/>
    <col min="9221" max="9221" width="14.7109375" style="42" customWidth="1"/>
    <col min="9222" max="9222" width="4.7109375" style="42" customWidth="1"/>
    <col min="9223" max="9223" width="10.7109375" style="42" customWidth="1"/>
    <col min="9224" max="9224" width="9.7109375" style="42" customWidth="1"/>
    <col min="9225" max="9225" width="14.7109375" style="42" customWidth="1"/>
    <col min="9226" max="9226" width="9.7109375" style="42" customWidth="1"/>
    <col min="9227" max="9472" width="11.42578125" style="42"/>
    <col min="9473" max="9473" width="45.28515625" style="42" customWidth="1"/>
    <col min="9474" max="9474" width="10.7109375" style="42" customWidth="1"/>
    <col min="9475" max="9475" width="14.7109375" style="42" customWidth="1"/>
    <col min="9476" max="9476" width="10.7109375" style="42" customWidth="1"/>
    <col min="9477" max="9477" width="14.7109375" style="42" customWidth="1"/>
    <col min="9478" max="9478" width="4.7109375" style="42" customWidth="1"/>
    <col min="9479" max="9479" width="10.7109375" style="42" customWidth="1"/>
    <col min="9480" max="9480" width="9.7109375" style="42" customWidth="1"/>
    <col min="9481" max="9481" width="14.7109375" style="42" customWidth="1"/>
    <col min="9482" max="9482" width="9.7109375" style="42" customWidth="1"/>
    <col min="9483" max="9728" width="11.42578125" style="42"/>
    <col min="9729" max="9729" width="45.28515625" style="42" customWidth="1"/>
    <col min="9730" max="9730" width="10.7109375" style="42" customWidth="1"/>
    <col min="9731" max="9731" width="14.7109375" style="42" customWidth="1"/>
    <col min="9732" max="9732" width="10.7109375" style="42" customWidth="1"/>
    <col min="9733" max="9733" width="14.7109375" style="42" customWidth="1"/>
    <col min="9734" max="9734" width="4.7109375" style="42" customWidth="1"/>
    <col min="9735" max="9735" width="10.7109375" style="42" customWidth="1"/>
    <col min="9736" max="9736" width="9.7109375" style="42" customWidth="1"/>
    <col min="9737" max="9737" width="14.7109375" style="42" customWidth="1"/>
    <col min="9738" max="9738" width="9.7109375" style="42" customWidth="1"/>
    <col min="9739" max="9984" width="11.42578125" style="42"/>
    <col min="9985" max="9985" width="45.28515625" style="42" customWidth="1"/>
    <col min="9986" max="9986" width="10.7109375" style="42" customWidth="1"/>
    <col min="9987" max="9987" width="14.7109375" style="42" customWidth="1"/>
    <col min="9988" max="9988" width="10.7109375" style="42" customWidth="1"/>
    <col min="9989" max="9989" width="14.7109375" style="42" customWidth="1"/>
    <col min="9990" max="9990" width="4.7109375" style="42" customWidth="1"/>
    <col min="9991" max="9991" width="10.7109375" style="42" customWidth="1"/>
    <col min="9992" max="9992" width="9.7109375" style="42" customWidth="1"/>
    <col min="9993" max="9993" width="14.7109375" style="42" customWidth="1"/>
    <col min="9994" max="9994" width="9.7109375" style="42" customWidth="1"/>
    <col min="9995" max="10240" width="11.42578125" style="42"/>
    <col min="10241" max="10241" width="45.28515625" style="42" customWidth="1"/>
    <col min="10242" max="10242" width="10.7109375" style="42" customWidth="1"/>
    <col min="10243" max="10243" width="14.7109375" style="42" customWidth="1"/>
    <col min="10244" max="10244" width="10.7109375" style="42" customWidth="1"/>
    <col min="10245" max="10245" width="14.7109375" style="42" customWidth="1"/>
    <col min="10246" max="10246" width="4.7109375" style="42" customWidth="1"/>
    <col min="10247" max="10247" width="10.7109375" style="42" customWidth="1"/>
    <col min="10248" max="10248" width="9.7109375" style="42" customWidth="1"/>
    <col min="10249" max="10249" width="14.7109375" style="42" customWidth="1"/>
    <col min="10250" max="10250" width="9.7109375" style="42" customWidth="1"/>
    <col min="10251" max="10496" width="11.42578125" style="42"/>
    <col min="10497" max="10497" width="45.28515625" style="42" customWidth="1"/>
    <col min="10498" max="10498" width="10.7109375" style="42" customWidth="1"/>
    <col min="10499" max="10499" width="14.7109375" style="42" customWidth="1"/>
    <col min="10500" max="10500" width="10.7109375" style="42" customWidth="1"/>
    <col min="10501" max="10501" width="14.7109375" style="42" customWidth="1"/>
    <col min="10502" max="10502" width="4.7109375" style="42" customWidth="1"/>
    <col min="10503" max="10503" width="10.7109375" style="42" customWidth="1"/>
    <col min="10504" max="10504" width="9.7109375" style="42" customWidth="1"/>
    <col min="10505" max="10505" width="14.7109375" style="42" customWidth="1"/>
    <col min="10506" max="10506" width="9.7109375" style="42" customWidth="1"/>
    <col min="10507" max="10752" width="11.42578125" style="42"/>
    <col min="10753" max="10753" width="45.28515625" style="42" customWidth="1"/>
    <col min="10754" max="10754" width="10.7109375" style="42" customWidth="1"/>
    <col min="10755" max="10755" width="14.7109375" style="42" customWidth="1"/>
    <col min="10756" max="10756" width="10.7109375" style="42" customWidth="1"/>
    <col min="10757" max="10757" width="14.7109375" style="42" customWidth="1"/>
    <col min="10758" max="10758" width="4.7109375" style="42" customWidth="1"/>
    <col min="10759" max="10759" width="10.7109375" style="42" customWidth="1"/>
    <col min="10760" max="10760" width="9.7109375" style="42" customWidth="1"/>
    <col min="10761" max="10761" width="14.7109375" style="42" customWidth="1"/>
    <col min="10762" max="10762" width="9.7109375" style="42" customWidth="1"/>
    <col min="10763" max="11008" width="11.42578125" style="42"/>
    <col min="11009" max="11009" width="45.28515625" style="42" customWidth="1"/>
    <col min="11010" max="11010" width="10.7109375" style="42" customWidth="1"/>
    <col min="11011" max="11011" width="14.7109375" style="42" customWidth="1"/>
    <col min="11012" max="11012" width="10.7109375" style="42" customWidth="1"/>
    <col min="11013" max="11013" width="14.7109375" style="42" customWidth="1"/>
    <col min="11014" max="11014" width="4.7109375" style="42" customWidth="1"/>
    <col min="11015" max="11015" width="10.7109375" style="42" customWidth="1"/>
    <col min="11016" max="11016" width="9.7109375" style="42" customWidth="1"/>
    <col min="11017" max="11017" width="14.7109375" style="42" customWidth="1"/>
    <col min="11018" max="11018" width="9.7109375" style="42" customWidth="1"/>
    <col min="11019" max="11264" width="11.42578125" style="42"/>
    <col min="11265" max="11265" width="45.28515625" style="42" customWidth="1"/>
    <col min="11266" max="11266" width="10.7109375" style="42" customWidth="1"/>
    <col min="11267" max="11267" width="14.7109375" style="42" customWidth="1"/>
    <col min="11268" max="11268" width="10.7109375" style="42" customWidth="1"/>
    <col min="11269" max="11269" width="14.7109375" style="42" customWidth="1"/>
    <col min="11270" max="11270" width="4.7109375" style="42" customWidth="1"/>
    <col min="11271" max="11271" width="10.7109375" style="42" customWidth="1"/>
    <col min="11272" max="11272" width="9.7109375" style="42" customWidth="1"/>
    <col min="11273" max="11273" width="14.7109375" style="42" customWidth="1"/>
    <col min="11274" max="11274" width="9.7109375" style="42" customWidth="1"/>
    <col min="11275" max="11520" width="11.42578125" style="42"/>
    <col min="11521" max="11521" width="45.28515625" style="42" customWidth="1"/>
    <col min="11522" max="11522" width="10.7109375" style="42" customWidth="1"/>
    <col min="11523" max="11523" width="14.7109375" style="42" customWidth="1"/>
    <col min="11524" max="11524" width="10.7109375" style="42" customWidth="1"/>
    <col min="11525" max="11525" width="14.7109375" style="42" customWidth="1"/>
    <col min="11526" max="11526" width="4.7109375" style="42" customWidth="1"/>
    <col min="11527" max="11527" width="10.7109375" style="42" customWidth="1"/>
    <col min="11528" max="11528" width="9.7109375" style="42" customWidth="1"/>
    <col min="11529" max="11529" width="14.7109375" style="42" customWidth="1"/>
    <col min="11530" max="11530" width="9.7109375" style="42" customWidth="1"/>
    <col min="11531" max="11776" width="11.42578125" style="42"/>
    <col min="11777" max="11777" width="45.28515625" style="42" customWidth="1"/>
    <col min="11778" max="11778" width="10.7109375" style="42" customWidth="1"/>
    <col min="11779" max="11779" width="14.7109375" style="42" customWidth="1"/>
    <col min="11780" max="11780" width="10.7109375" style="42" customWidth="1"/>
    <col min="11781" max="11781" width="14.7109375" style="42" customWidth="1"/>
    <col min="11782" max="11782" width="4.7109375" style="42" customWidth="1"/>
    <col min="11783" max="11783" width="10.7109375" style="42" customWidth="1"/>
    <col min="11784" max="11784" width="9.7109375" style="42" customWidth="1"/>
    <col min="11785" max="11785" width="14.7109375" style="42" customWidth="1"/>
    <col min="11786" max="11786" width="9.7109375" style="42" customWidth="1"/>
    <col min="11787" max="12032" width="11.42578125" style="42"/>
    <col min="12033" max="12033" width="45.28515625" style="42" customWidth="1"/>
    <col min="12034" max="12034" width="10.7109375" style="42" customWidth="1"/>
    <col min="12035" max="12035" width="14.7109375" style="42" customWidth="1"/>
    <col min="12036" max="12036" width="10.7109375" style="42" customWidth="1"/>
    <col min="12037" max="12037" width="14.7109375" style="42" customWidth="1"/>
    <col min="12038" max="12038" width="4.7109375" style="42" customWidth="1"/>
    <col min="12039" max="12039" width="10.7109375" style="42" customWidth="1"/>
    <col min="12040" max="12040" width="9.7109375" style="42" customWidth="1"/>
    <col min="12041" max="12041" width="14.7109375" style="42" customWidth="1"/>
    <col min="12042" max="12042" width="9.7109375" style="42" customWidth="1"/>
    <col min="12043" max="12288" width="11.42578125" style="42"/>
    <col min="12289" max="12289" width="45.28515625" style="42" customWidth="1"/>
    <col min="12290" max="12290" width="10.7109375" style="42" customWidth="1"/>
    <col min="12291" max="12291" width="14.7109375" style="42" customWidth="1"/>
    <col min="12292" max="12292" width="10.7109375" style="42" customWidth="1"/>
    <col min="12293" max="12293" width="14.7109375" style="42" customWidth="1"/>
    <col min="12294" max="12294" width="4.7109375" style="42" customWidth="1"/>
    <col min="12295" max="12295" width="10.7109375" style="42" customWidth="1"/>
    <col min="12296" max="12296" width="9.7109375" style="42" customWidth="1"/>
    <col min="12297" max="12297" width="14.7109375" style="42" customWidth="1"/>
    <col min="12298" max="12298" width="9.7109375" style="42" customWidth="1"/>
    <col min="12299" max="12544" width="11.42578125" style="42"/>
    <col min="12545" max="12545" width="45.28515625" style="42" customWidth="1"/>
    <col min="12546" max="12546" width="10.7109375" style="42" customWidth="1"/>
    <col min="12547" max="12547" width="14.7109375" style="42" customWidth="1"/>
    <col min="12548" max="12548" width="10.7109375" style="42" customWidth="1"/>
    <col min="12549" max="12549" width="14.7109375" style="42" customWidth="1"/>
    <col min="12550" max="12550" width="4.7109375" style="42" customWidth="1"/>
    <col min="12551" max="12551" width="10.7109375" style="42" customWidth="1"/>
    <col min="12552" max="12552" width="9.7109375" style="42" customWidth="1"/>
    <col min="12553" max="12553" width="14.7109375" style="42" customWidth="1"/>
    <col min="12554" max="12554" width="9.7109375" style="42" customWidth="1"/>
    <col min="12555" max="12800" width="11.42578125" style="42"/>
    <col min="12801" max="12801" width="45.28515625" style="42" customWidth="1"/>
    <col min="12802" max="12802" width="10.7109375" style="42" customWidth="1"/>
    <col min="12803" max="12803" width="14.7109375" style="42" customWidth="1"/>
    <col min="12804" max="12804" width="10.7109375" style="42" customWidth="1"/>
    <col min="12805" max="12805" width="14.7109375" style="42" customWidth="1"/>
    <col min="12806" max="12806" width="4.7109375" style="42" customWidth="1"/>
    <col min="12807" max="12807" width="10.7109375" style="42" customWidth="1"/>
    <col min="12808" max="12808" width="9.7109375" style="42" customWidth="1"/>
    <col min="12809" max="12809" width="14.7109375" style="42" customWidth="1"/>
    <col min="12810" max="12810" width="9.7109375" style="42" customWidth="1"/>
    <col min="12811" max="13056" width="11.42578125" style="42"/>
    <col min="13057" max="13057" width="45.28515625" style="42" customWidth="1"/>
    <col min="13058" max="13058" width="10.7109375" style="42" customWidth="1"/>
    <col min="13059" max="13059" width="14.7109375" style="42" customWidth="1"/>
    <col min="13060" max="13060" width="10.7109375" style="42" customWidth="1"/>
    <col min="13061" max="13061" width="14.7109375" style="42" customWidth="1"/>
    <col min="13062" max="13062" width="4.7109375" style="42" customWidth="1"/>
    <col min="13063" max="13063" width="10.7109375" style="42" customWidth="1"/>
    <col min="13064" max="13064" width="9.7109375" style="42" customWidth="1"/>
    <col min="13065" max="13065" width="14.7109375" style="42" customWidth="1"/>
    <col min="13066" max="13066" width="9.7109375" style="42" customWidth="1"/>
    <col min="13067" max="13312" width="11.42578125" style="42"/>
    <col min="13313" max="13313" width="45.28515625" style="42" customWidth="1"/>
    <col min="13314" max="13314" width="10.7109375" style="42" customWidth="1"/>
    <col min="13315" max="13315" width="14.7109375" style="42" customWidth="1"/>
    <col min="13316" max="13316" width="10.7109375" style="42" customWidth="1"/>
    <col min="13317" max="13317" width="14.7109375" style="42" customWidth="1"/>
    <col min="13318" max="13318" width="4.7109375" style="42" customWidth="1"/>
    <col min="13319" max="13319" width="10.7109375" style="42" customWidth="1"/>
    <col min="13320" max="13320" width="9.7109375" style="42" customWidth="1"/>
    <col min="13321" max="13321" width="14.7109375" style="42" customWidth="1"/>
    <col min="13322" max="13322" width="9.7109375" style="42" customWidth="1"/>
    <col min="13323" max="13568" width="11.42578125" style="42"/>
    <col min="13569" max="13569" width="45.28515625" style="42" customWidth="1"/>
    <col min="13570" max="13570" width="10.7109375" style="42" customWidth="1"/>
    <col min="13571" max="13571" width="14.7109375" style="42" customWidth="1"/>
    <col min="13572" max="13572" width="10.7109375" style="42" customWidth="1"/>
    <col min="13573" max="13573" width="14.7109375" style="42" customWidth="1"/>
    <col min="13574" max="13574" width="4.7109375" style="42" customWidth="1"/>
    <col min="13575" max="13575" width="10.7109375" style="42" customWidth="1"/>
    <col min="13576" max="13576" width="9.7109375" style="42" customWidth="1"/>
    <col min="13577" max="13577" width="14.7109375" style="42" customWidth="1"/>
    <col min="13578" max="13578" width="9.7109375" style="42" customWidth="1"/>
    <col min="13579" max="13824" width="11.42578125" style="42"/>
    <col min="13825" max="13825" width="45.28515625" style="42" customWidth="1"/>
    <col min="13826" max="13826" width="10.7109375" style="42" customWidth="1"/>
    <col min="13827" max="13827" width="14.7109375" style="42" customWidth="1"/>
    <col min="13828" max="13828" width="10.7109375" style="42" customWidth="1"/>
    <col min="13829" max="13829" width="14.7109375" style="42" customWidth="1"/>
    <col min="13830" max="13830" width="4.7109375" style="42" customWidth="1"/>
    <col min="13831" max="13831" width="10.7109375" style="42" customWidth="1"/>
    <col min="13832" max="13832" width="9.7109375" style="42" customWidth="1"/>
    <col min="13833" max="13833" width="14.7109375" style="42" customWidth="1"/>
    <col min="13834" max="13834" width="9.7109375" style="42" customWidth="1"/>
    <col min="13835" max="14080" width="11.42578125" style="42"/>
    <col min="14081" max="14081" width="45.28515625" style="42" customWidth="1"/>
    <col min="14082" max="14082" width="10.7109375" style="42" customWidth="1"/>
    <col min="14083" max="14083" width="14.7109375" style="42" customWidth="1"/>
    <col min="14084" max="14084" width="10.7109375" style="42" customWidth="1"/>
    <col min="14085" max="14085" width="14.7109375" style="42" customWidth="1"/>
    <col min="14086" max="14086" width="4.7109375" style="42" customWidth="1"/>
    <col min="14087" max="14087" width="10.7109375" style="42" customWidth="1"/>
    <col min="14088" max="14088" width="9.7109375" style="42" customWidth="1"/>
    <col min="14089" max="14089" width="14.7109375" style="42" customWidth="1"/>
    <col min="14090" max="14090" width="9.7109375" style="42" customWidth="1"/>
    <col min="14091" max="14336" width="11.42578125" style="42"/>
    <col min="14337" max="14337" width="45.28515625" style="42" customWidth="1"/>
    <col min="14338" max="14338" width="10.7109375" style="42" customWidth="1"/>
    <col min="14339" max="14339" width="14.7109375" style="42" customWidth="1"/>
    <col min="14340" max="14340" width="10.7109375" style="42" customWidth="1"/>
    <col min="14341" max="14341" width="14.7109375" style="42" customWidth="1"/>
    <col min="14342" max="14342" width="4.7109375" style="42" customWidth="1"/>
    <col min="14343" max="14343" width="10.7109375" style="42" customWidth="1"/>
    <col min="14344" max="14344" width="9.7109375" style="42" customWidth="1"/>
    <col min="14345" max="14345" width="14.7109375" style="42" customWidth="1"/>
    <col min="14346" max="14346" width="9.7109375" style="42" customWidth="1"/>
    <col min="14347" max="14592" width="11.42578125" style="42"/>
    <col min="14593" max="14593" width="45.28515625" style="42" customWidth="1"/>
    <col min="14594" max="14594" width="10.7109375" style="42" customWidth="1"/>
    <col min="14595" max="14595" width="14.7109375" style="42" customWidth="1"/>
    <col min="14596" max="14596" width="10.7109375" style="42" customWidth="1"/>
    <col min="14597" max="14597" width="14.7109375" style="42" customWidth="1"/>
    <col min="14598" max="14598" width="4.7109375" style="42" customWidth="1"/>
    <col min="14599" max="14599" width="10.7109375" style="42" customWidth="1"/>
    <col min="14600" max="14600" width="9.7109375" style="42" customWidth="1"/>
    <col min="14601" max="14601" width="14.7109375" style="42" customWidth="1"/>
    <col min="14602" max="14602" width="9.7109375" style="42" customWidth="1"/>
    <col min="14603" max="14848" width="11.42578125" style="42"/>
    <col min="14849" max="14849" width="45.28515625" style="42" customWidth="1"/>
    <col min="14850" max="14850" width="10.7109375" style="42" customWidth="1"/>
    <col min="14851" max="14851" width="14.7109375" style="42" customWidth="1"/>
    <col min="14852" max="14852" width="10.7109375" style="42" customWidth="1"/>
    <col min="14853" max="14853" width="14.7109375" style="42" customWidth="1"/>
    <col min="14854" max="14854" width="4.7109375" style="42" customWidth="1"/>
    <col min="14855" max="14855" width="10.7109375" style="42" customWidth="1"/>
    <col min="14856" max="14856" width="9.7109375" style="42" customWidth="1"/>
    <col min="14857" max="14857" width="14.7109375" style="42" customWidth="1"/>
    <col min="14858" max="14858" width="9.7109375" style="42" customWidth="1"/>
    <col min="14859" max="15104" width="11.42578125" style="42"/>
    <col min="15105" max="15105" width="45.28515625" style="42" customWidth="1"/>
    <col min="15106" max="15106" width="10.7109375" style="42" customWidth="1"/>
    <col min="15107" max="15107" width="14.7109375" style="42" customWidth="1"/>
    <col min="15108" max="15108" width="10.7109375" style="42" customWidth="1"/>
    <col min="15109" max="15109" width="14.7109375" style="42" customWidth="1"/>
    <col min="15110" max="15110" width="4.7109375" style="42" customWidth="1"/>
    <col min="15111" max="15111" width="10.7109375" style="42" customWidth="1"/>
    <col min="15112" max="15112" width="9.7109375" style="42" customWidth="1"/>
    <col min="15113" max="15113" width="14.7109375" style="42" customWidth="1"/>
    <col min="15114" max="15114" width="9.7109375" style="42" customWidth="1"/>
    <col min="15115" max="15360" width="11.42578125" style="42"/>
    <col min="15361" max="15361" width="45.28515625" style="42" customWidth="1"/>
    <col min="15362" max="15362" width="10.7109375" style="42" customWidth="1"/>
    <col min="15363" max="15363" width="14.7109375" style="42" customWidth="1"/>
    <col min="15364" max="15364" width="10.7109375" style="42" customWidth="1"/>
    <col min="15365" max="15365" width="14.7109375" style="42" customWidth="1"/>
    <col min="15366" max="15366" width="4.7109375" style="42" customWidth="1"/>
    <col min="15367" max="15367" width="10.7109375" style="42" customWidth="1"/>
    <col min="15368" max="15368" width="9.7109375" style="42" customWidth="1"/>
    <col min="15369" max="15369" width="14.7109375" style="42" customWidth="1"/>
    <col min="15370" max="15370" width="9.7109375" style="42" customWidth="1"/>
    <col min="15371" max="15616" width="11.42578125" style="42"/>
    <col min="15617" max="15617" width="45.28515625" style="42" customWidth="1"/>
    <col min="15618" max="15618" width="10.7109375" style="42" customWidth="1"/>
    <col min="15619" max="15619" width="14.7109375" style="42" customWidth="1"/>
    <col min="15620" max="15620" width="10.7109375" style="42" customWidth="1"/>
    <col min="15621" max="15621" width="14.7109375" style="42" customWidth="1"/>
    <col min="15622" max="15622" width="4.7109375" style="42" customWidth="1"/>
    <col min="15623" max="15623" width="10.7109375" style="42" customWidth="1"/>
    <col min="15624" max="15624" width="9.7109375" style="42" customWidth="1"/>
    <col min="15625" max="15625" width="14.7109375" style="42" customWidth="1"/>
    <col min="15626" max="15626" width="9.7109375" style="42" customWidth="1"/>
    <col min="15627" max="15872" width="11.42578125" style="42"/>
    <col min="15873" max="15873" width="45.28515625" style="42" customWidth="1"/>
    <col min="15874" max="15874" width="10.7109375" style="42" customWidth="1"/>
    <col min="15875" max="15875" width="14.7109375" style="42" customWidth="1"/>
    <col min="15876" max="15876" width="10.7109375" style="42" customWidth="1"/>
    <col min="15877" max="15877" width="14.7109375" style="42" customWidth="1"/>
    <col min="15878" max="15878" width="4.7109375" style="42" customWidth="1"/>
    <col min="15879" max="15879" width="10.7109375" style="42" customWidth="1"/>
    <col min="15880" max="15880" width="9.7109375" style="42" customWidth="1"/>
    <col min="15881" max="15881" width="14.7109375" style="42" customWidth="1"/>
    <col min="15882" max="15882" width="9.7109375" style="42" customWidth="1"/>
    <col min="15883" max="16128" width="11.42578125" style="42"/>
    <col min="16129" max="16129" width="45.28515625" style="42" customWidth="1"/>
    <col min="16130" max="16130" width="10.7109375" style="42" customWidth="1"/>
    <col min="16131" max="16131" width="14.7109375" style="42" customWidth="1"/>
    <col min="16132" max="16132" width="10.7109375" style="42" customWidth="1"/>
    <col min="16133" max="16133" width="14.7109375" style="42" customWidth="1"/>
    <col min="16134" max="16134" width="4.7109375" style="42" customWidth="1"/>
    <col min="16135" max="16135" width="10.7109375" style="42" customWidth="1"/>
    <col min="16136" max="16136" width="9.7109375" style="42" customWidth="1"/>
    <col min="16137" max="16137" width="14.7109375" style="42" customWidth="1"/>
    <col min="16138" max="16138" width="9.7109375" style="42" customWidth="1"/>
    <col min="16139" max="16384" width="11.42578125" style="42"/>
  </cols>
  <sheetData>
    <row r="1" spans="1:10" s="78" customFormat="1" ht="45" customHeight="1">
      <c r="A1" s="81" t="s">
        <v>636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78" customFormat="1" ht="13.15" customHeight="1" thickBot="1">
      <c r="A2" s="99"/>
      <c r="B2" s="99"/>
      <c r="C2" s="99"/>
      <c r="D2" s="99"/>
      <c r="E2" s="99"/>
      <c r="F2" s="42"/>
      <c r="G2" s="42"/>
      <c r="H2" s="42"/>
      <c r="I2" s="42"/>
      <c r="J2" s="42"/>
    </row>
    <row r="3" spans="1:10" s="78" customFormat="1" ht="19.899999999999999" customHeight="1" thickBot="1">
      <c r="A3" s="99"/>
      <c r="B3" s="99"/>
      <c r="C3" s="99"/>
      <c r="D3" s="99"/>
      <c r="E3" s="99"/>
      <c r="F3" s="99"/>
      <c r="G3" s="1118" t="s">
        <v>581</v>
      </c>
      <c r="H3" s="1119"/>
      <c r="I3" s="1119"/>
      <c r="J3" s="1120"/>
    </row>
    <row r="4" spans="1:10" s="45" customFormat="1" ht="19.899999999999999" customHeight="1" thickBot="1">
      <c r="A4" s="1127"/>
      <c r="B4" s="1121">
        <v>2018</v>
      </c>
      <c r="C4" s="1122"/>
      <c r="D4" s="1123">
        <v>2019</v>
      </c>
      <c r="E4" s="1122"/>
      <c r="G4" s="1124" t="s">
        <v>442</v>
      </c>
      <c r="H4" s="1125"/>
      <c r="I4" s="1126" t="s">
        <v>420</v>
      </c>
      <c r="J4" s="1125"/>
    </row>
    <row r="5" spans="1:10" s="45" customFormat="1" ht="27" customHeight="1" thickBot="1">
      <c r="A5" s="1128"/>
      <c r="B5" s="647" t="s">
        <v>442</v>
      </c>
      <c r="C5" s="648" t="s">
        <v>0</v>
      </c>
      <c r="D5" s="647" t="s">
        <v>442</v>
      </c>
      <c r="E5" s="648" t="s">
        <v>0</v>
      </c>
      <c r="G5" s="655" t="s">
        <v>442</v>
      </c>
      <c r="H5" s="616" t="s">
        <v>38</v>
      </c>
      <c r="I5" s="656" t="s">
        <v>0</v>
      </c>
      <c r="J5" s="616" t="s">
        <v>38</v>
      </c>
    </row>
    <row r="6" spans="1:10" ht="18" customHeight="1">
      <c r="A6" s="295" t="s">
        <v>223</v>
      </c>
      <c r="B6" s="1010">
        <v>467</v>
      </c>
      <c r="C6" s="1011">
        <v>13764.136</v>
      </c>
      <c r="D6" s="1012">
        <v>449</v>
      </c>
      <c r="E6" s="1013">
        <v>14727.48</v>
      </c>
      <c r="F6" s="126"/>
      <c r="G6" s="1014">
        <f>D6-B6</f>
        <v>-18</v>
      </c>
      <c r="H6" s="363">
        <f>(D6-B6)/B6</f>
        <v>-3.8543897216274089E-2</v>
      </c>
      <c r="I6" s="1015">
        <f>E6-C6</f>
        <v>963.34399999999914</v>
      </c>
      <c r="J6" s="363">
        <f>(E6-C6)/C6</f>
        <v>6.9989427596472392E-2</v>
      </c>
    </row>
    <row r="7" spans="1:10" ht="18" customHeight="1">
      <c r="A7" s="296" t="s">
        <v>452</v>
      </c>
      <c r="B7" s="1016">
        <v>377</v>
      </c>
      <c r="C7" s="1017">
        <v>10894.724</v>
      </c>
      <c r="D7" s="1018">
        <v>350</v>
      </c>
      <c r="E7" s="1019">
        <v>6494.87</v>
      </c>
      <c r="F7" s="126"/>
      <c r="G7" s="1020">
        <f t="shared" ref="G7:G14" si="0">D7-B7</f>
        <v>-27</v>
      </c>
      <c r="H7" s="959">
        <f t="shared" ref="H7:H14" si="1">(D7-B7)/B7</f>
        <v>-7.161803713527852E-2</v>
      </c>
      <c r="I7" s="1021">
        <f t="shared" ref="I7:I14" si="2">E7-C7</f>
        <v>-4399.8540000000003</v>
      </c>
      <c r="J7" s="959">
        <f t="shared" ref="J7:J14" si="3">(E7-C7)/C7</f>
        <v>-0.40385180937121495</v>
      </c>
    </row>
    <row r="8" spans="1:10" ht="18" customHeight="1">
      <c r="A8" s="296" t="s">
        <v>451</v>
      </c>
      <c r="B8" s="1010">
        <v>11</v>
      </c>
      <c r="C8" s="1011">
        <v>8882.2810000000009</v>
      </c>
      <c r="D8" s="1012">
        <v>4</v>
      </c>
      <c r="E8" s="1013">
        <v>12026.25</v>
      </c>
      <c r="F8" s="126"/>
      <c r="G8" s="1020">
        <f t="shared" si="0"/>
        <v>-7</v>
      </c>
      <c r="H8" s="959">
        <f t="shared" si="1"/>
        <v>-0.63636363636363635</v>
      </c>
      <c r="I8" s="1021">
        <f t="shared" si="2"/>
        <v>3143.9689999999991</v>
      </c>
      <c r="J8" s="959">
        <f t="shared" si="3"/>
        <v>0.35395964167312416</v>
      </c>
    </row>
    <row r="9" spans="1:10" ht="18" customHeight="1" thickBot="1">
      <c r="A9" s="297" t="s">
        <v>224</v>
      </c>
      <c r="B9" s="1016">
        <v>66</v>
      </c>
      <c r="C9" s="1017">
        <v>12549.272000000001</v>
      </c>
      <c r="D9" s="1018">
        <v>78</v>
      </c>
      <c r="E9" s="1019">
        <v>3242.29</v>
      </c>
      <c r="F9" s="126"/>
      <c r="G9" s="1022">
        <f t="shared" si="0"/>
        <v>12</v>
      </c>
      <c r="H9" s="1023">
        <f t="shared" si="1"/>
        <v>0.18181818181818182</v>
      </c>
      <c r="I9" s="1024">
        <f t="shared" si="2"/>
        <v>-9306.982</v>
      </c>
      <c r="J9" s="1023">
        <f t="shared" si="3"/>
        <v>-0.74163521198679883</v>
      </c>
    </row>
    <row r="10" spans="1:10" ht="18" customHeight="1" thickBot="1">
      <c r="A10" s="127" t="s">
        <v>437</v>
      </c>
      <c r="B10" s="874">
        <f>SUM(B6:B9)</f>
        <v>921</v>
      </c>
      <c r="C10" s="282">
        <f>SUM(C6:C9)</f>
        <v>46090.413</v>
      </c>
      <c r="D10" s="1025">
        <f>SUM(D6:D9)</f>
        <v>881</v>
      </c>
      <c r="E10" s="1026">
        <f>SUM(E6:E9)</f>
        <v>36490.89</v>
      </c>
      <c r="F10" s="126"/>
      <c r="G10" s="1027">
        <f t="shared" si="0"/>
        <v>-40</v>
      </c>
      <c r="H10" s="1028">
        <f t="shared" si="1"/>
        <v>-4.3431053203040172E-2</v>
      </c>
      <c r="I10" s="1029">
        <f t="shared" si="2"/>
        <v>-9599.523000000001</v>
      </c>
      <c r="J10" s="1028">
        <f t="shared" si="3"/>
        <v>-0.20827591629521741</v>
      </c>
    </row>
    <row r="11" spans="1:10" ht="18" customHeight="1" thickBot="1">
      <c r="A11" s="127" t="s">
        <v>438</v>
      </c>
      <c r="B11" s="874">
        <v>17</v>
      </c>
      <c r="C11" s="282">
        <v>7903.0460000000003</v>
      </c>
      <c r="D11" s="1025">
        <f>[3]C38!D8</f>
        <v>45</v>
      </c>
      <c r="E11" s="1025">
        <f>[3]C38!E8</f>
        <v>2045.03</v>
      </c>
      <c r="F11" s="126"/>
      <c r="G11" s="1030">
        <f t="shared" si="0"/>
        <v>28</v>
      </c>
      <c r="H11" s="1031">
        <f t="shared" si="1"/>
        <v>1.6470588235294117</v>
      </c>
      <c r="I11" s="1032">
        <f t="shared" si="2"/>
        <v>-5858.0160000000005</v>
      </c>
      <c r="J11" s="1031">
        <f t="shared" si="3"/>
        <v>-0.74123521487790911</v>
      </c>
    </row>
    <row r="12" spans="1:10" ht="18" customHeight="1" thickBot="1">
      <c r="A12" s="649" t="s">
        <v>439</v>
      </c>
      <c r="B12" s="875">
        <f>+B10+B11</f>
        <v>938</v>
      </c>
      <c r="C12" s="876">
        <f>+C10+C11</f>
        <v>53993.459000000003</v>
      </c>
      <c r="D12" s="1033">
        <f>+D10+D11</f>
        <v>926</v>
      </c>
      <c r="E12" s="1034">
        <f>+E10+E11</f>
        <v>38535.919999999998</v>
      </c>
      <c r="F12" s="126"/>
      <c r="G12" s="1027">
        <f t="shared" si="0"/>
        <v>-12</v>
      </c>
      <c r="H12" s="1028">
        <f t="shared" si="1"/>
        <v>-1.279317697228145E-2</v>
      </c>
      <c r="I12" s="1029">
        <f t="shared" si="2"/>
        <v>-15457.539000000004</v>
      </c>
      <c r="J12" s="1028">
        <f t="shared" si="3"/>
        <v>-0.2862853998666765</v>
      </c>
    </row>
    <row r="13" spans="1:10" ht="18" customHeight="1" thickBot="1">
      <c r="A13" s="127" t="s">
        <v>448</v>
      </c>
      <c r="B13" s="874">
        <v>15</v>
      </c>
      <c r="C13" s="282">
        <v>27154.137999999999</v>
      </c>
      <c r="D13" s="1025">
        <f>[3]C38!D9</f>
        <v>20</v>
      </c>
      <c r="E13" s="1025">
        <f>[3]C38!E9</f>
        <v>23486.83</v>
      </c>
      <c r="F13" s="126"/>
      <c r="G13" s="1030">
        <f t="shared" si="0"/>
        <v>5</v>
      </c>
      <c r="H13" s="1031">
        <f t="shared" si="1"/>
        <v>0.33333333333333331</v>
      </c>
      <c r="I13" s="1032">
        <f t="shared" si="2"/>
        <v>-3667.3079999999973</v>
      </c>
      <c r="J13" s="1031">
        <f t="shared" si="3"/>
        <v>-0.13505521699860248</v>
      </c>
    </row>
    <row r="14" spans="1:10" ht="18" customHeight="1" thickBot="1">
      <c r="A14" s="690" t="s">
        <v>445</v>
      </c>
      <c r="B14" s="670">
        <f>+B12+B13</f>
        <v>953</v>
      </c>
      <c r="C14" s="691">
        <f>+C12+C13</f>
        <v>81147.597000000009</v>
      </c>
      <c r="D14" s="1035">
        <f>+D12+D13</f>
        <v>946</v>
      </c>
      <c r="E14" s="1036">
        <f>+E12+E13</f>
        <v>62022.75</v>
      </c>
      <c r="F14" s="126"/>
      <c r="G14" s="1027">
        <f t="shared" si="0"/>
        <v>-7</v>
      </c>
      <c r="H14" s="1028">
        <f t="shared" si="1"/>
        <v>-7.3452256033578172E-3</v>
      </c>
      <c r="I14" s="1029">
        <f t="shared" si="2"/>
        <v>-19124.847000000009</v>
      </c>
      <c r="J14" s="1028">
        <f t="shared" si="3"/>
        <v>-0.23567977003681337</v>
      </c>
    </row>
    <row r="16" spans="1:10">
      <c r="A16" s="916"/>
    </row>
  </sheetData>
  <mergeCells count="6">
    <mergeCell ref="G3:J3"/>
    <mergeCell ref="A4:A5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scale="9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1"/>
  <sheetViews>
    <sheetView workbookViewId="0">
      <selection activeCell="A2" sqref="A2"/>
    </sheetView>
  </sheetViews>
  <sheetFormatPr baseColWidth="10" defaultRowHeight="12.75"/>
  <cols>
    <col min="1" max="1" width="26.28515625" style="42" customWidth="1"/>
    <col min="2" max="2" width="14.140625" style="42" customWidth="1"/>
    <col min="3" max="3" width="14.85546875" style="42" customWidth="1"/>
    <col min="4" max="4" width="14.42578125" style="42" customWidth="1"/>
    <col min="5" max="5" width="12.28515625" style="42" customWidth="1"/>
    <col min="6" max="256" width="11.42578125" style="42"/>
    <col min="257" max="257" width="26.140625" style="42" customWidth="1"/>
    <col min="258" max="260" width="17.7109375" style="42" customWidth="1"/>
    <col min="261" max="261" width="12.28515625" style="42" customWidth="1"/>
    <col min="262" max="512" width="11.42578125" style="42"/>
    <col min="513" max="513" width="26.140625" style="42" customWidth="1"/>
    <col min="514" max="516" width="17.7109375" style="42" customWidth="1"/>
    <col min="517" max="517" width="12.28515625" style="42" customWidth="1"/>
    <col min="518" max="768" width="11.42578125" style="42"/>
    <col min="769" max="769" width="26.140625" style="42" customWidth="1"/>
    <col min="770" max="772" width="17.7109375" style="42" customWidth="1"/>
    <col min="773" max="773" width="12.28515625" style="42" customWidth="1"/>
    <col min="774" max="1024" width="11.42578125" style="42"/>
    <col min="1025" max="1025" width="26.140625" style="42" customWidth="1"/>
    <col min="1026" max="1028" width="17.7109375" style="42" customWidth="1"/>
    <col min="1029" max="1029" width="12.28515625" style="42" customWidth="1"/>
    <col min="1030" max="1280" width="11.42578125" style="42"/>
    <col min="1281" max="1281" width="26.140625" style="42" customWidth="1"/>
    <col min="1282" max="1284" width="17.7109375" style="42" customWidth="1"/>
    <col min="1285" max="1285" width="12.28515625" style="42" customWidth="1"/>
    <col min="1286" max="1536" width="11.42578125" style="42"/>
    <col min="1537" max="1537" width="26.140625" style="42" customWidth="1"/>
    <col min="1538" max="1540" width="17.7109375" style="42" customWidth="1"/>
    <col min="1541" max="1541" width="12.28515625" style="42" customWidth="1"/>
    <col min="1542" max="1792" width="11.42578125" style="42"/>
    <col min="1793" max="1793" width="26.140625" style="42" customWidth="1"/>
    <col min="1794" max="1796" width="17.7109375" style="42" customWidth="1"/>
    <col min="1797" max="1797" width="12.28515625" style="42" customWidth="1"/>
    <col min="1798" max="2048" width="11.42578125" style="42"/>
    <col min="2049" max="2049" width="26.140625" style="42" customWidth="1"/>
    <col min="2050" max="2052" width="17.7109375" style="42" customWidth="1"/>
    <col min="2053" max="2053" width="12.28515625" style="42" customWidth="1"/>
    <col min="2054" max="2304" width="11.42578125" style="42"/>
    <col min="2305" max="2305" width="26.140625" style="42" customWidth="1"/>
    <col min="2306" max="2308" width="17.7109375" style="42" customWidth="1"/>
    <col min="2309" max="2309" width="12.28515625" style="42" customWidth="1"/>
    <col min="2310" max="2560" width="11.42578125" style="42"/>
    <col min="2561" max="2561" width="26.140625" style="42" customWidth="1"/>
    <col min="2562" max="2564" width="17.7109375" style="42" customWidth="1"/>
    <col min="2565" max="2565" width="12.28515625" style="42" customWidth="1"/>
    <col min="2566" max="2816" width="11.42578125" style="42"/>
    <col min="2817" max="2817" width="26.140625" style="42" customWidth="1"/>
    <col min="2818" max="2820" width="17.7109375" style="42" customWidth="1"/>
    <col min="2821" max="2821" width="12.28515625" style="42" customWidth="1"/>
    <col min="2822" max="3072" width="11.42578125" style="42"/>
    <col min="3073" max="3073" width="26.140625" style="42" customWidth="1"/>
    <col min="3074" max="3076" width="17.7109375" style="42" customWidth="1"/>
    <col min="3077" max="3077" width="12.28515625" style="42" customWidth="1"/>
    <col min="3078" max="3328" width="11.42578125" style="42"/>
    <col min="3329" max="3329" width="26.140625" style="42" customWidth="1"/>
    <col min="3330" max="3332" width="17.7109375" style="42" customWidth="1"/>
    <col min="3333" max="3333" width="12.28515625" style="42" customWidth="1"/>
    <col min="3334" max="3584" width="11.42578125" style="42"/>
    <col min="3585" max="3585" width="26.140625" style="42" customWidth="1"/>
    <col min="3586" max="3588" width="17.7109375" style="42" customWidth="1"/>
    <col min="3589" max="3589" width="12.28515625" style="42" customWidth="1"/>
    <col min="3590" max="3840" width="11.42578125" style="42"/>
    <col min="3841" max="3841" width="26.140625" style="42" customWidth="1"/>
    <col min="3842" max="3844" width="17.7109375" style="42" customWidth="1"/>
    <col min="3845" max="3845" width="12.28515625" style="42" customWidth="1"/>
    <col min="3846" max="4096" width="11.42578125" style="42"/>
    <col min="4097" max="4097" width="26.140625" style="42" customWidth="1"/>
    <col min="4098" max="4100" width="17.7109375" style="42" customWidth="1"/>
    <col min="4101" max="4101" width="12.28515625" style="42" customWidth="1"/>
    <col min="4102" max="4352" width="11.42578125" style="42"/>
    <col min="4353" max="4353" width="26.140625" style="42" customWidth="1"/>
    <col min="4354" max="4356" width="17.7109375" style="42" customWidth="1"/>
    <col min="4357" max="4357" width="12.28515625" style="42" customWidth="1"/>
    <col min="4358" max="4608" width="11.42578125" style="42"/>
    <col min="4609" max="4609" width="26.140625" style="42" customWidth="1"/>
    <col min="4610" max="4612" width="17.7109375" style="42" customWidth="1"/>
    <col min="4613" max="4613" width="12.28515625" style="42" customWidth="1"/>
    <col min="4614" max="4864" width="11.42578125" style="42"/>
    <col min="4865" max="4865" width="26.140625" style="42" customWidth="1"/>
    <col min="4866" max="4868" width="17.7109375" style="42" customWidth="1"/>
    <col min="4869" max="4869" width="12.28515625" style="42" customWidth="1"/>
    <col min="4870" max="5120" width="11.42578125" style="42"/>
    <col min="5121" max="5121" width="26.140625" style="42" customWidth="1"/>
    <col min="5122" max="5124" width="17.7109375" style="42" customWidth="1"/>
    <col min="5125" max="5125" width="12.28515625" style="42" customWidth="1"/>
    <col min="5126" max="5376" width="11.42578125" style="42"/>
    <col min="5377" max="5377" width="26.140625" style="42" customWidth="1"/>
    <col min="5378" max="5380" width="17.7109375" style="42" customWidth="1"/>
    <col min="5381" max="5381" width="12.28515625" style="42" customWidth="1"/>
    <col min="5382" max="5632" width="11.42578125" style="42"/>
    <col min="5633" max="5633" width="26.140625" style="42" customWidth="1"/>
    <col min="5634" max="5636" width="17.7109375" style="42" customWidth="1"/>
    <col min="5637" max="5637" width="12.28515625" style="42" customWidth="1"/>
    <col min="5638" max="5888" width="11.42578125" style="42"/>
    <col min="5889" max="5889" width="26.140625" style="42" customWidth="1"/>
    <col min="5890" max="5892" width="17.7109375" style="42" customWidth="1"/>
    <col min="5893" max="5893" width="12.28515625" style="42" customWidth="1"/>
    <col min="5894" max="6144" width="11.42578125" style="42"/>
    <col min="6145" max="6145" width="26.140625" style="42" customWidth="1"/>
    <col min="6146" max="6148" width="17.7109375" style="42" customWidth="1"/>
    <col min="6149" max="6149" width="12.28515625" style="42" customWidth="1"/>
    <col min="6150" max="6400" width="11.42578125" style="42"/>
    <col min="6401" max="6401" width="26.140625" style="42" customWidth="1"/>
    <col min="6402" max="6404" width="17.7109375" style="42" customWidth="1"/>
    <col min="6405" max="6405" width="12.28515625" style="42" customWidth="1"/>
    <col min="6406" max="6656" width="11.42578125" style="42"/>
    <col min="6657" max="6657" width="26.140625" style="42" customWidth="1"/>
    <col min="6658" max="6660" width="17.7109375" style="42" customWidth="1"/>
    <col min="6661" max="6661" width="12.28515625" style="42" customWidth="1"/>
    <col min="6662" max="6912" width="11.42578125" style="42"/>
    <col min="6913" max="6913" width="26.140625" style="42" customWidth="1"/>
    <col min="6914" max="6916" width="17.7109375" style="42" customWidth="1"/>
    <col min="6917" max="6917" width="12.28515625" style="42" customWidth="1"/>
    <col min="6918" max="7168" width="11.42578125" style="42"/>
    <col min="7169" max="7169" width="26.140625" style="42" customWidth="1"/>
    <col min="7170" max="7172" width="17.7109375" style="42" customWidth="1"/>
    <col min="7173" max="7173" width="12.28515625" style="42" customWidth="1"/>
    <col min="7174" max="7424" width="11.42578125" style="42"/>
    <col min="7425" max="7425" width="26.140625" style="42" customWidth="1"/>
    <col min="7426" max="7428" width="17.7109375" style="42" customWidth="1"/>
    <col min="7429" max="7429" width="12.28515625" style="42" customWidth="1"/>
    <col min="7430" max="7680" width="11.42578125" style="42"/>
    <col min="7681" max="7681" width="26.140625" style="42" customWidth="1"/>
    <col min="7682" max="7684" width="17.7109375" style="42" customWidth="1"/>
    <col min="7685" max="7685" width="12.28515625" style="42" customWidth="1"/>
    <col min="7686" max="7936" width="11.42578125" style="42"/>
    <col min="7937" max="7937" width="26.140625" style="42" customWidth="1"/>
    <col min="7938" max="7940" width="17.7109375" style="42" customWidth="1"/>
    <col min="7941" max="7941" width="12.28515625" style="42" customWidth="1"/>
    <col min="7942" max="8192" width="11.42578125" style="42"/>
    <col min="8193" max="8193" width="26.140625" style="42" customWidth="1"/>
    <col min="8194" max="8196" width="17.7109375" style="42" customWidth="1"/>
    <col min="8197" max="8197" width="12.28515625" style="42" customWidth="1"/>
    <col min="8198" max="8448" width="11.42578125" style="42"/>
    <col min="8449" max="8449" width="26.140625" style="42" customWidth="1"/>
    <col min="8450" max="8452" width="17.7109375" style="42" customWidth="1"/>
    <col min="8453" max="8453" width="12.28515625" style="42" customWidth="1"/>
    <col min="8454" max="8704" width="11.42578125" style="42"/>
    <col min="8705" max="8705" width="26.140625" style="42" customWidth="1"/>
    <col min="8706" max="8708" width="17.7109375" style="42" customWidth="1"/>
    <col min="8709" max="8709" width="12.28515625" style="42" customWidth="1"/>
    <col min="8710" max="8960" width="11.42578125" style="42"/>
    <col min="8961" max="8961" width="26.140625" style="42" customWidth="1"/>
    <col min="8962" max="8964" width="17.7109375" style="42" customWidth="1"/>
    <col min="8965" max="8965" width="12.28515625" style="42" customWidth="1"/>
    <col min="8966" max="9216" width="11.42578125" style="42"/>
    <col min="9217" max="9217" width="26.140625" style="42" customWidth="1"/>
    <col min="9218" max="9220" width="17.7109375" style="42" customWidth="1"/>
    <col min="9221" max="9221" width="12.28515625" style="42" customWidth="1"/>
    <col min="9222" max="9472" width="11.42578125" style="42"/>
    <col min="9473" max="9473" width="26.140625" style="42" customWidth="1"/>
    <col min="9474" max="9476" width="17.7109375" style="42" customWidth="1"/>
    <col min="9477" max="9477" width="12.28515625" style="42" customWidth="1"/>
    <col min="9478" max="9728" width="11.42578125" style="42"/>
    <col min="9729" max="9729" width="26.140625" style="42" customWidth="1"/>
    <col min="9730" max="9732" width="17.7109375" style="42" customWidth="1"/>
    <col min="9733" max="9733" width="12.28515625" style="42" customWidth="1"/>
    <col min="9734" max="9984" width="11.42578125" style="42"/>
    <col min="9985" max="9985" width="26.140625" style="42" customWidth="1"/>
    <col min="9986" max="9988" width="17.7109375" style="42" customWidth="1"/>
    <col min="9989" max="9989" width="12.28515625" style="42" customWidth="1"/>
    <col min="9990" max="10240" width="11.42578125" style="42"/>
    <col min="10241" max="10241" width="26.140625" style="42" customWidth="1"/>
    <col min="10242" max="10244" width="17.7109375" style="42" customWidth="1"/>
    <col min="10245" max="10245" width="12.28515625" style="42" customWidth="1"/>
    <col min="10246" max="10496" width="11.42578125" style="42"/>
    <col min="10497" max="10497" width="26.140625" style="42" customWidth="1"/>
    <col min="10498" max="10500" width="17.7109375" style="42" customWidth="1"/>
    <col min="10501" max="10501" width="12.28515625" style="42" customWidth="1"/>
    <col min="10502" max="10752" width="11.42578125" style="42"/>
    <col min="10753" max="10753" width="26.140625" style="42" customWidth="1"/>
    <col min="10754" max="10756" width="17.7109375" style="42" customWidth="1"/>
    <col min="10757" max="10757" width="12.28515625" style="42" customWidth="1"/>
    <col min="10758" max="11008" width="11.42578125" style="42"/>
    <col min="11009" max="11009" width="26.140625" style="42" customWidth="1"/>
    <col min="11010" max="11012" width="17.7109375" style="42" customWidth="1"/>
    <col min="11013" max="11013" width="12.28515625" style="42" customWidth="1"/>
    <col min="11014" max="11264" width="11.42578125" style="42"/>
    <col min="11265" max="11265" width="26.140625" style="42" customWidth="1"/>
    <col min="11266" max="11268" width="17.7109375" style="42" customWidth="1"/>
    <col min="11269" max="11269" width="12.28515625" style="42" customWidth="1"/>
    <col min="11270" max="11520" width="11.42578125" style="42"/>
    <col min="11521" max="11521" width="26.140625" style="42" customWidth="1"/>
    <col min="11522" max="11524" width="17.7109375" style="42" customWidth="1"/>
    <col min="11525" max="11525" width="12.28515625" style="42" customWidth="1"/>
    <col min="11526" max="11776" width="11.42578125" style="42"/>
    <col min="11777" max="11777" width="26.140625" style="42" customWidth="1"/>
    <col min="11778" max="11780" width="17.7109375" style="42" customWidth="1"/>
    <col min="11781" max="11781" width="12.28515625" style="42" customWidth="1"/>
    <col min="11782" max="12032" width="11.42578125" style="42"/>
    <col min="12033" max="12033" width="26.140625" style="42" customWidth="1"/>
    <col min="12034" max="12036" width="17.7109375" style="42" customWidth="1"/>
    <col min="12037" max="12037" width="12.28515625" style="42" customWidth="1"/>
    <col min="12038" max="12288" width="11.42578125" style="42"/>
    <col min="12289" max="12289" width="26.140625" style="42" customWidth="1"/>
    <col min="12290" max="12292" width="17.7109375" style="42" customWidth="1"/>
    <col min="12293" max="12293" width="12.28515625" style="42" customWidth="1"/>
    <col min="12294" max="12544" width="11.42578125" style="42"/>
    <col min="12545" max="12545" width="26.140625" style="42" customWidth="1"/>
    <col min="12546" max="12548" width="17.7109375" style="42" customWidth="1"/>
    <col min="12549" max="12549" width="12.28515625" style="42" customWidth="1"/>
    <col min="12550" max="12800" width="11.42578125" style="42"/>
    <col min="12801" max="12801" width="26.140625" style="42" customWidth="1"/>
    <col min="12802" max="12804" width="17.7109375" style="42" customWidth="1"/>
    <col min="12805" max="12805" width="12.28515625" style="42" customWidth="1"/>
    <col min="12806" max="13056" width="11.42578125" style="42"/>
    <col min="13057" max="13057" width="26.140625" style="42" customWidth="1"/>
    <col min="13058" max="13060" width="17.7109375" style="42" customWidth="1"/>
    <col min="13061" max="13061" width="12.28515625" style="42" customWidth="1"/>
    <col min="13062" max="13312" width="11.42578125" style="42"/>
    <col min="13313" max="13313" width="26.140625" style="42" customWidth="1"/>
    <col min="13314" max="13316" width="17.7109375" style="42" customWidth="1"/>
    <col min="13317" max="13317" width="12.28515625" style="42" customWidth="1"/>
    <col min="13318" max="13568" width="11.42578125" style="42"/>
    <col min="13569" max="13569" width="26.140625" style="42" customWidth="1"/>
    <col min="13570" max="13572" width="17.7109375" style="42" customWidth="1"/>
    <col min="13573" max="13573" width="12.28515625" style="42" customWidth="1"/>
    <col min="13574" max="13824" width="11.42578125" style="42"/>
    <col min="13825" max="13825" width="26.140625" style="42" customWidth="1"/>
    <col min="13826" max="13828" width="17.7109375" style="42" customWidth="1"/>
    <col min="13829" max="13829" width="12.28515625" style="42" customWidth="1"/>
    <col min="13830" max="14080" width="11.42578125" style="42"/>
    <col min="14081" max="14081" width="26.140625" style="42" customWidth="1"/>
    <col min="14082" max="14084" width="17.7109375" style="42" customWidth="1"/>
    <col min="14085" max="14085" width="12.28515625" style="42" customWidth="1"/>
    <col min="14086" max="14336" width="11.42578125" style="42"/>
    <col min="14337" max="14337" width="26.140625" style="42" customWidth="1"/>
    <col min="14338" max="14340" width="17.7109375" style="42" customWidth="1"/>
    <col min="14341" max="14341" width="12.28515625" style="42" customWidth="1"/>
    <col min="14342" max="14592" width="11.42578125" style="42"/>
    <col min="14593" max="14593" width="26.140625" style="42" customWidth="1"/>
    <col min="14594" max="14596" width="17.7109375" style="42" customWidth="1"/>
    <col min="14597" max="14597" width="12.28515625" style="42" customWidth="1"/>
    <col min="14598" max="14848" width="11.42578125" style="42"/>
    <col min="14849" max="14849" width="26.140625" style="42" customWidth="1"/>
    <col min="14850" max="14852" width="17.7109375" style="42" customWidth="1"/>
    <col min="14853" max="14853" width="12.28515625" style="42" customWidth="1"/>
    <col min="14854" max="15104" width="11.42578125" style="42"/>
    <col min="15105" max="15105" width="26.140625" style="42" customWidth="1"/>
    <col min="15106" max="15108" width="17.7109375" style="42" customWidth="1"/>
    <col min="15109" max="15109" width="12.28515625" style="42" customWidth="1"/>
    <col min="15110" max="15360" width="11.42578125" style="42"/>
    <col min="15361" max="15361" width="26.140625" style="42" customWidth="1"/>
    <col min="15362" max="15364" width="17.7109375" style="42" customWidth="1"/>
    <col min="15365" max="15365" width="12.28515625" style="42" customWidth="1"/>
    <col min="15366" max="15616" width="11.42578125" style="42"/>
    <col min="15617" max="15617" width="26.140625" style="42" customWidth="1"/>
    <col min="15618" max="15620" width="17.7109375" style="42" customWidth="1"/>
    <col min="15621" max="15621" width="12.28515625" style="42" customWidth="1"/>
    <col min="15622" max="15872" width="11.42578125" style="42"/>
    <col min="15873" max="15873" width="26.140625" style="42" customWidth="1"/>
    <col min="15874" max="15876" width="17.7109375" style="42" customWidth="1"/>
    <col min="15877" max="15877" width="12.28515625" style="42" customWidth="1"/>
    <col min="15878" max="16128" width="11.42578125" style="42"/>
    <col min="16129" max="16129" width="26.140625" style="42" customWidth="1"/>
    <col min="16130" max="16132" width="17.7109375" style="42" customWidth="1"/>
    <col min="16133" max="16133" width="12.28515625" style="42" customWidth="1"/>
    <col min="16134" max="16384" width="11.42578125" style="42"/>
  </cols>
  <sheetData>
    <row r="1" spans="1:6" s="78" customFormat="1" ht="53.45" customHeight="1">
      <c r="A1" s="81" t="s">
        <v>637</v>
      </c>
      <c r="B1" s="111"/>
      <c r="C1" s="111"/>
      <c r="D1" s="111"/>
      <c r="E1" s="111"/>
      <c r="F1" s="80"/>
    </row>
    <row r="2" spans="1:6" ht="13.5" thickBot="1"/>
    <row r="3" spans="1:6" s="45" customFormat="1" ht="19.899999999999999" customHeight="1">
      <c r="A3" s="1129" t="s">
        <v>453</v>
      </c>
      <c r="B3" s="1131" t="s">
        <v>450</v>
      </c>
      <c r="C3" s="1132"/>
      <c r="D3" s="1133" t="s">
        <v>449</v>
      </c>
    </row>
    <row r="4" spans="1:6" s="45" customFormat="1" ht="19.899999999999999" customHeight="1" thickBot="1">
      <c r="A4" s="1130"/>
      <c r="B4" s="692" t="s">
        <v>225</v>
      </c>
      <c r="C4" s="693" t="s">
        <v>226</v>
      </c>
      <c r="D4" s="1134"/>
    </row>
    <row r="5" spans="1:6" s="45" customFormat="1" ht="18" customHeight="1">
      <c r="A5" s="1037" t="s">
        <v>121</v>
      </c>
      <c r="B5" s="1038">
        <v>3430.46</v>
      </c>
      <c r="C5" s="1039">
        <v>12.49</v>
      </c>
      <c r="D5" s="1040">
        <f t="shared" ref="D5:D10" si="0">SUM(B5:C5)</f>
        <v>3442.95</v>
      </c>
    </row>
    <row r="6" spans="1:6" s="45" customFormat="1" ht="18" customHeight="1">
      <c r="A6" s="1041" t="s">
        <v>124</v>
      </c>
      <c r="B6" s="1042">
        <v>3127.62</v>
      </c>
      <c r="C6" s="1043">
        <v>725</v>
      </c>
      <c r="D6" s="1040">
        <f t="shared" si="0"/>
        <v>3852.62</v>
      </c>
    </row>
    <row r="7" spans="1:6" s="45" customFormat="1" ht="18" customHeight="1">
      <c r="A7" s="1041" t="s">
        <v>227</v>
      </c>
      <c r="B7" s="1042">
        <v>9.2799999999999994</v>
      </c>
      <c r="C7" s="1043">
        <v>31.18</v>
      </c>
      <c r="D7" s="1040">
        <f t="shared" si="0"/>
        <v>40.46</v>
      </c>
    </row>
    <row r="8" spans="1:6" s="45" customFormat="1" ht="18" customHeight="1">
      <c r="A8" s="1041" t="s">
        <v>563</v>
      </c>
      <c r="B8" s="1042">
        <v>280.92</v>
      </c>
      <c r="C8" s="1043">
        <v>0</v>
      </c>
      <c r="D8" s="1040">
        <f t="shared" si="0"/>
        <v>280.92</v>
      </c>
    </row>
    <row r="9" spans="1:6" s="45" customFormat="1" ht="18" customHeight="1">
      <c r="A9" s="1041" t="s">
        <v>213</v>
      </c>
      <c r="B9" s="1042">
        <v>6496.94</v>
      </c>
      <c r="C9" s="1043">
        <v>304.99</v>
      </c>
      <c r="D9" s="1044">
        <f t="shared" si="0"/>
        <v>6801.9299999999994</v>
      </c>
    </row>
    <row r="10" spans="1:6" s="45" customFormat="1" ht="18" customHeight="1">
      <c r="A10" s="1041" t="s">
        <v>228</v>
      </c>
      <c r="B10" s="1042">
        <v>308.60000000000002</v>
      </c>
      <c r="C10" s="1043">
        <v>0</v>
      </c>
      <c r="D10" s="1044">
        <f t="shared" si="0"/>
        <v>308.60000000000002</v>
      </c>
    </row>
    <row r="11" spans="1:6" s="45" customFormat="1" ht="15.75" thickBot="1">
      <c r="A11" s="1045" t="s">
        <v>454</v>
      </c>
      <c r="B11" s="1046">
        <f>SUM(B5:B10)</f>
        <v>13653.82</v>
      </c>
      <c r="C11" s="1047">
        <f>SUM(C5:C10)</f>
        <v>1073.6599999999999</v>
      </c>
      <c r="D11" s="1048">
        <f>SUM(D5:D10)</f>
        <v>14727.48</v>
      </c>
    </row>
  </sheetData>
  <mergeCells count="3">
    <mergeCell ref="A3:A4"/>
    <mergeCell ref="B3:C3"/>
    <mergeCell ref="D3:D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1"/>
  <sheetViews>
    <sheetView workbookViewId="0">
      <selection activeCell="F21" sqref="F21"/>
    </sheetView>
  </sheetViews>
  <sheetFormatPr baseColWidth="10" defaultRowHeight="12.75"/>
  <cols>
    <col min="1" max="1" width="36.5703125" style="42" customWidth="1"/>
    <col min="2" max="2" width="14" style="42" customWidth="1"/>
    <col min="3" max="3" width="14.7109375" style="42" bestFit="1" customWidth="1"/>
    <col min="4" max="4" width="14.85546875" style="42" customWidth="1"/>
    <col min="5" max="256" width="11.42578125" style="42"/>
    <col min="257" max="257" width="42.28515625" style="42" bestFit="1" customWidth="1"/>
    <col min="258" max="258" width="14.5703125" style="42" bestFit="1" customWidth="1"/>
    <col min="259" max="259" width="14.7109375" style="42" bestFit="1" customWidth="1"/>
    <col min="260" max="260" width="14.5703125" style="42" bestFit="1" customWidth="1"/>
    <col min="261" max="512" width="11.42578125" style="42"/>
    <col min="513" max="513" width="42.28515625" style="42" bestFit="1" customWidth="1"/>
    <col min="514" max="514" width="14.5703125" style="42" bestFit="1" customWidth="1"/>
    <col min="515" max="515" width="14.7109375" style="42" bestFit="1" customWidth="1"/>
    <col min="516" max="516" width="14.5703125" style="42" bestFit="1" customWidth="1"/>
    <col min="517" max="768" width="11.42578125" style="42"/>
    <col min="769" max="769" width="42.28515625" style="42" bestFit="1" customWidth="1"/>
    <col min="770" max="770" width="14.5703125" style="42" bestFit="1" customWidth="1"/>
    <col min="771" max="771" width="14.7109375" style="42" bestFit="1" customWidth="1"/>
    <col min="772" max="772" width="14.5703125" style="42" bestFit="1" customWidth="1"/>
    <col min="773" max="1024" width="11.42578125" style="42"/>
    <col min="1025" max="1025" width="42.28515625" style="42" bestFit="1" customWidth="1"/>
    <col min="1026" max="1026" width="14.5703125" style="42" bestFit="1" customWidth="1"/>
    <col min="1027" max="1027" width="14.7109375" style="42" bestFit="1" customWidth="1"/>
    <col min="1028" max="1028" width="14.5703125" style="42" bestFit="1" customWidth="1"/>
    <col min="1029" max="1280" width="11.42578125" style="42"/>
    <col min="1281" max="1281" width="42.28515625" style="42" bestFit="1" customWidth="1"/>
    <col min="1282" max="1282" width="14.5703125" style="42" bestFit="1" customWidth="1"/>
    <col min="1283" max="1283" width="14.7109375" style="42" bestFit="1" customWidth="1"/>
    <col min="1284" max="1284" width="14.5703125" style="42" bestFit="1" customWidth="1"/>
    <col min="1285" max="1536" width="11.42578125" style="42"/>
    <col min="1537" max="1537" width="42.28515625" style="42" bestFit="1" customWidth="1"/>
    <col min="1538" max="1538" width="14.5703125" style="42" bestFit="1" customWidth="1"/>
    <col min="1539" max="1539" width="14.7109375" style="42" bestFit="1" customWidth="1"/>
    <col min="1540" max="1540" width="14.5703125" style="42" bestFit="1" customWidth="1"/>
    <col min="1541" max="1792" width="11.42578125" style="42"/>
    <col min="1793" max="1793" width="42.28515625" style="42" bestFit="1" customWidth="1"/>
    <col min="1794" max="1794" width="14.5703125" style="42" bestFit="1" customWidth="1"/>
    <col min="1795" max="1795" width="14.7109375" style="42" bestFit="1" customWidth="1"/>
    <col min="1796" max="1796" width="14.5703125" style="42" bestFit="1" customWidth="1"/>
    <col min="1797" max="2048" width="11.42578125" style="42"/>
    <col min="2049" max="2049" width="42.28515625" style="42" bestFit="1" customWidth="1"/>
    <col min="2050" max="2050" width="14.5703125" style="42" bestFit="1" customWidth="1"/>
    <col min="2051" max="2051" width="14.7109375" style="42" bestFit="1" customWidth="1"/>
    <col min="2052" max="2052" width="14.5703125" style="42" bestFit="1" customWidth="1"/>
    <col min="2053" max="2304" width="11.42578125" style="42"/>
    <col min="2305" max="2305" width="42.28515625" style="42" bestFit="1" customWidth="1"/>
    <col min="2306" max="2306" width="14.5703125" style="42" bestFit="1" customWidth="1"/>
    <col min="2307" max="2307" width="14.7109375" style="42" bestFit="1" customWidth="1"/>
    <col min="2308" max="2308" width="14.5703125" style="42" bestFit="1" customWidth="1"/>
    <col min="2309" max="2560" width="11.42578125" style="42"/>
    <col min="2561" max="2561" width="42.28515625" style="42" bestFit="1" customWidth="1"/>
    <col min="2562" max="2562" width="14.5703125" style="42" bestFit="1" customWidth="1"/>
    <col min="2563" max="2563" width="14.7109375" style="42" bestFit="1" customWidth="1"/>
    <col min="2564" max="2564" width="14.5703125" style="42" bestFit="1" customWidth="1"/>
    <col min="2565" max="2816" width="11.42578125" style="42"/>
    <col min="2817" max="2817" width="42.28515625" style="42" bestFit="1" customWidth="1"/>
    <col min="2818" max="2818" width="14.5703125" style="42" bestFit="1" customWidth="1"/>
    <col min="2819" max="2819" width="14.7109375" style="42" bestFit="1" customWidth="1"/>
    <col min="2820" max="2820" width="14.5703125" style="42" bestFit="1" customWidth="1"/>
    <col min="2821" max="3072" width="11.42578125" style="42"/>
    <col min="3073" max="3073" width="42.28515625" style="42" bestFit="1" customWidth="1"/>
    <col min="3074" max="3074" width="14.5703125" style="42" bestFit="1" customWidth="1"/>
    <col min="3075" max="3075" width="14.7109375" style="42" bestFit="1" customWidth="1"/>
    <col min="3076" max="3076" width="14.5703125" style="42" bestFit="1" customWidth="1"/>
    <col min="3077" max="3328" width="11.42578125" style="42"/>
    <col min="3329" max="3329" width="42.28515625" style="42" bestFit="1" customWidth="1"/>
    <col min="3330" max="3330" width="14.5703125" style="42" bestFit="1" customWidth="1"/>
    <col min="3331" max="3331" width="14.7109375" style="42" bestFit="1" customWidth="1"/>
    <col min="3332" max="3332" width="14.5703125" style="42" bestFit="1" customWidth="1"/>
    <col min="3333" max="3584" width="11.42578125" style="42"/>
    <col min="3585" max="3585" width="42.28515625" style="42" bestFit="1" customWidth="1"/>
    <col min="3586" max="3586" width="14.5703125" style="42" bestFit="1" customWidth="1"/>
    <col min="3587" max="3587" width="14.7109375" style="42" bestFit="1" customWidth="1"/>
    <col min="3588" max="3588" width="14.5703125" style="42" bestFit="1" customWidth="1"/>
    <col min="3589" max="3840" width="11.42578125" style="42"/>
    <col min="3841" max="3841" width="42.28515625" style="42" bestFit="1" customWidth="1"/>
    <col min="3842" max="3842" width="14.5703125" style="42" bestFit="1" customWidth="1"/>
    <col min="3843" max="3843" width="14.7109375" style="42" bestFit="1" customWidth="1"/>
    <col min="3844" max="3844" width="14.5703125" style="42" bestFit="1" customWidth="1"/>
    <col min="3845" max="4096" width="11.42578125" style="42"/>
    <col min="4097" max="4097" width="42.28515625" style="42" bestFit="1" customWidth="1"/>
    <col min="4098" max="4098" width="14.5703125" style="42" bestFit="1" customWidth="1"/>
    <col min="4099" max="4099" width="14.7109375" style="42" bestFit="1" customWidth="1"/>
    <col min="4100" max="4100" width="14.5703125" style="42" bestFit="1" customWidth="1"/>
    <col min="4101" max="4352" width="11.42578125" style="42"/>
    <col min="4353" max="4353" width="42.28515625" style="42" bestFit="1" customWidth="1"/>
    <col min="4354" max="4354" width="14.5703125" style="42" bestFit="1" customWidth="1"/>
    <col min="4355" max="4355" width="14.7109375" style="42" bestFit="1" customWidth="1"/>
    <col min="4356" max="4356" width="14.5703125" style="42" bestFit="1" customWidth="1"/>
    <col min="4357" max="4608" width="11.42578125" style="42"/>
    <col min="4609" max="4609" width="42.28515625" style="42" bestFit="1" customWidth="1"/>
    <col min="4610" max="4610" width="14.5703125" style="42" bestFit="1" customWidth="1"/>
    <col min="4611" max="4611" width="14.7109375" style="42" bestFit="1" customWidth="1"/>
    <col min="4612" max="4612" width="14.5703125" style="42" bestFit="1" customWidth="1"/>
    <col min="4613" max="4864" width="11.42578125" style="42"/>
    <col min="4865" max="4865" width="42.28515625" style="42" bestFit="1" customWidth="1"/>
    <col min="4866" max="4866" width="14.5703125" style="42" bestFit="1" customWidth="1"/>
    <col min="4867" max="4867" width="14.7109375" style="42" bestFit="1" customWidth="1"/>
    <col min="4868" max="4868" width="14.5703125" style="42" bestFit="1" customWidth="1"/>
    <col min="4869" max="5120" width="11.42578125" style="42"/>
    <col min="5121" max="5121" width="42.28515625" style="42" bestFit="1" customWidth="1"/>
    <col min="5122" max="5122" width="14.5703125" style="42" bestFit="1" customWidth="1"/>
    <col min="5123" max="5123" width="14.7109375" style="42" bestFit="1" customWidth="1"/>
    <col min="5124" max="5124" width="14.5703125" style="42" bestFit="1" customWidth="1"/>
    <col min="5125" max="5376" width="11.42578125" style="42"/>
    <col min="5377" max="5377" width="42.28515625" style="42" bestFit="1" customWidth="1"/>
    <col min="5378" max="5378" width="14.5703125" style="42" bestFit="1" customWidth="1"/>
    <col min="5379" max="5379" width="14.7109375" style="42" bestFit="1" customWidth="1"/>
    <col min="5380" max="5380" width="14.5703125" style="42" bestFit="1" customWidth="1"/>
    <col min="5381" max="5632" width="11.42578125" style="42"/>
    <col min="5633" max="5633" width="42.28515625" style="42" bestFit="1" customWidth="1"/>
    <col min="5634" max="5634" width="14.5703125" style="42" bestFit="1" customWidth="1"/>
    <col min="5635" max="5635" width="14.7109375" style="42" bestFit="1" customWidth="1"/>
    <col min="5636" max="5636" width="14.5703125" style="42" bestFit="1" customWidth="1"/>
    <col min="5637" max="5888" width="11.42578125" style="42"/>
    <col min="5889" max="5889" width="42.28515625" style="42" bestFit="1" customWidth="1"/>
    <col min="5890" max="5890" width="14.5703125" style="42" bestFit="1" customWidth="1"/>
    <col min="5891" max="5891" width="14.7109375" style="42" bestFit="1" customWidth="1"/>
    <col min="5892" max="5892" width="14.5703125" style="42" bestFit="1" customWidth="1"/>
    <col min="5893" max="6144" width="11.42578125" style="42"/>
    <col min="6145" max="6145" width="42.28515625" style="42" bestFit="1" customWidth="1"/>
    <col min="6146" max="6146" width="14.5703125" style="42" bestFit="1" customWidth="1"/>
    <col min="6147" max="6147" width="14.7109375" style="42" bestFit="1" customWidth="1"/>
    <col min="6148" max="6148" width="14.5703125" style="42" bestFit="1" customWidth="1"/>
    <col min="6149" max="6400" width="11.42578125" style="42"/>
    <col min="6401" max="6401" width="42.28515625" style="42" bestFit="1" customWidth="1"/>
    <col min="6402" max="6402" width="14.5703125" style="42" bestFit="1" customWidth="1"/>
    <col min="6403" max="6403" width="14.7109375" style="42" bestFit="1" customWidth="1"/>
    <col min="6404" max="6404" width="14.5703125" style="42" bestFit="1" customWidth="1"/>
    <col min="6405" max="6656" width="11.42578125" style="42"/>
    <col min="6657" max="6657" width="42.28515625" style="42" bestFit="1" customWidth="1"/>
    <col min="6658" max="6658" width="14.5703125" style="42" bestFit="1" customWidth="1"/>
    <col min="6659" max="6659" width="14.7109375" style="42" bestFit="1" customWidth="1"/>
    <col min="6660" max="6660" width="14.5703125" style="42" bestFit="1" customWidth="1"/>
    <col min="6661" max="6912" width="11.42578125" style="42"/>
    <col min="6913" max="6913" width="42.28515625" style="42" bestFit="1" customWidth="1"/>
    <col min="6914" max="6914" width="14.5703125" style="42" bestFit="1" customWidth="1"/>
    <col min="6915" max="6915" width="14.7109375" style="42" bestFit="1" customWidth="1"/>
    <col min="6916" max="6916" width="14.5703125" style="42" bestFit="1" customWidth="1"/>
    <col min="6917" max="7168" width="11.42578125" style="42"/>
    <col min="7169" max="7169" width="42.28515625" style="42" bestFit="1" customWidth="1"/>
    <col min="7170" max="7170" width="14.5703125" style="42" bestFit="1" customWidth="1"/>
    <col min="7171" max="7171" width="14.7109375" style="42" bestFit="1" customWidth="1"/>
    <col min="7172" max="7172" width="14.5703125" style="42" bestFit="1" customWidth="1"/>
    <col min="7173" max="7424" width="11.42578125" style="42"/>
    <col min="7425" max="7425" width="42.28515625" style="42" bestFit="1" customWidth="1"/>
    <col min="7426" max="7426" width="14.5703125" style="42" bestFit="1" customWidth="1"/>
    <col min="7427" max="7427" width="14.7109375" style="42" bestFit="1" customWidth="1"/>
    <col min="7428" max="7428" width="14.5703125" style="42" bestFit="1" customWidth="1"/>
    <col min="7429" max="7680" width="11.42578125" style="42"/>
    <col min="7681" max="7681" width="42.28515625" style="42" bestFit="1" customWidth="1"/>
    <col min="7682" max="7682" width="14.5703125" style="42" bestFit="1" customWidth="1"/>
    <col min="7683" max="7683" width="14.7109375" style="42" bestFit="1" customWidth="1"/>
    <col min="7684" max="7684" width="14.5703125" style="42" bestFit="1" customWidth="1"/>
    <col min="7685" max="7936" width="11.42578125" style="42"/>
    <col min="7937" max="7937" width="42.28515625" style="42" bestFit="1" customWidth="1"/>
    <col min="7938" max="7938" width="14.5703125" style="42" bestFit="1" customWidth="1"/>
    <col min="7939" max="7939" width="14.7109375" style="42" bestFit="1" customWidth="1"/>
    <col min="7940" max="7940" width="14.5703125" style="42" bestFit="1" customWidth="1"/>
    <col min="7941" max="8192" width="11.42578125" style="42"/>
    <col min="8193" max="8193" width="42.28515625" style="42" bestFit="1" customWidth="1"/>
    <col min="8194" max="8194" width="14.5703125" style="42" bestFit="1" customWidth="1"/>
    <col min="8195" max="8195" width="14.7109375" style="42" bestFit="1" customWidth="1"/>
    <col min="8196" max="8196" width="14.5703125" style="42" bestFit="1" customWidth="1"/>
    <col min="8197" max="8448" width="11.42578125" style="42"/>
    <col min="8449" max="8449" width="42.28515625" style="42" bestFit="1" customWidth="1"/>
    <col min="8450" max="8450" width="14.5703125" style="42" bestFit="1" customWidth="1"/>
    <col min="8451" max="8451" width="14.7109375" style="42" bestFit="1" customWidth="1"/>
    <col min="8452" max="8452" width="14.5703125" style="42" bestFit="1" customWidth="1"/>
    <col min="8453" max="8704" width="11.42578125" style="42"/>
    <col min="8705" max="8705" width="42.28515625" style="42" bestFit="1" customWidth="1"/>
    <col min="8706" max="8706" width="14.5703125" style="42" bestFit="1" customWidth="1"/>
    <col min="8707" max="8707" width="14.7109375" style="42" bestFit="1" customWidth="1"/>
    <col min="8708" max="8708" width="14.5703125" style="42" bestFit="1" customWidth="1"/>
    <col min="8709" max="8960" width="11.42578125" style="42"/>
    <col min="8961" max="8961" width="42.28515625" style="42" bestFit="1" customWidth="1"/>
    <col min="8962" max="8962" width="14.5703125" style="42" bestFit="1" customWidth="1"/>
    <col min="8963" max="8963" width="14.7109375" style="42" bestFit="1" customWidth="1"/>
    <col min="8964" max="8964" width="14.5703125" style="42" bestFit="1" customWidth="1"/>
    <col min="8965" max="9216" width="11.42578125" style="42"/>
    <col min="9217" max="9217" width="42.28515625" style="42" bestFit="1" customWidth="1"/>
    <col min="9218" max="9218" width="14.5703125" style="42" bestFit="1" customWidth="1"/>
    <col min="9219" max="9219" width="14.7109375" style="42" bestFit="1" customWidth="1"/>
    <col min="9220" max="9220" width="14.5703125" style="42" bestFit="1" customWidth="1"/>
    <col min="9221" max="9472" width="11.42578125" style="42"/>
    <col min="9473" max="9473" width="42.28515625" style="42" bestFit="1" customWidth="1"/>
    <col min="9474" max="9474" width="14.5703125" style="42" bestFit="1" customWidth="1"/>
    <col min="9475" max="9475" width="14.7109375" style="42" bestFit="1" customWidth="1"/>
    <col min="9476" max="9476" width="14.5703125" style="42" bestFit="1" customWidth="1"/>
    <col min="9477" max="9728" width="11.42578125" style="42"/>
    <col min="9729" max="9729" width="42.28515625" style="42" bestFit="1" customWidth="1"/>
    <col min="9730" max="9730" width="14.5703125" style="42" bestFit="1" customWidth="1"/>
    <col min="9731" max="9731" width="14.7109375" style="42" bestFit="1" customWidth="1"/>
    <col min="9732" max="9732" width="14.5703125" style="42" bestFit="1" customWidth="1"/>
    <col min="9733" max="9984" width="11.42578125" style="42"/>
    <col min="9985" max="9985" width="42.28515625" style="42" bestFit="1" customWidth="1"/>
    <col min="9986" max="9986" width="14.5703125" style="42" bestFit="1" customWidth="1"/>
    <col min="9987" max="9987" width="14.7109375" style="42" bestFit="1" customWidth="1"/>
    <col min="9988" max="9988" width="14.5703125" style="42" bestFit="1" customWidth="1"/>
    <col min="9989" max="10240" width="11.42578125" style="42"/>
    <col min="10241" max="10241" width="42.28515625" style="42" bestFit="1" customWidth="1"/>
    <col min="10242" max="10242" width="14.5703125" style="42" bestFit="1" customWidth="1"/>
    <col min="10243" max="10243" width="14.7109375" style="42" bestFit="1" customWidth="1"/>
    <col min="10244" max="10244" width="14.5703125" style="42" bestFit="1" customWidth="1"/>
    <col min="10245" max="10496" width="11.42578125" style="42"/>
    <col min="10497" max="10497" width="42.28515625" style="42" bestFit="1" customWidth="1"/>
    <col min="10498" max="10498" width="14.5703125" style="42" bestFit="1" customWidth="1"/>
    <col min="10499" max="10499" width="14.7109375" style="42" bestFit="1" customWidth="1"/>
    <col min="10500" max="10500" width="14.5703125" style="42" bestFit="1" customWidth="1"/>
    <col min="10501" max="10752" width="11.42578125" style="42"/>
    <col min="10753" max="10753" width="42.28515625" style="42" bestFit="1" customWidth="1"/>
    <col min="10754" max="10754" width="14.5703125" style="42" bestFit="1" customWidth="1"/>
    <col min="10755" max="10755" width="14.7109375" style="42" bestFit="1" customWidth="1"/>
    <col min="10756" max="10756" width="14.5703125" style="42" bestFit="1" customWidth="1"/>
    <col min="10757" max="11008" width="11.42578125" style="42"/>
    <col min="11009" max="11009" width="42.28515625" style="42" bestFit="1" customWidth="1"/>
    <col min="11010" max="11010" width="14.5703125" style="42" bestFit="1" customWidth="1"/>
    <col min="11011" max="11011" width="14.7109375" style="42" bestFit="1" customWidth="1"/>
    <col min="11012" max="11012" width="14.5703125" style="42" bestFit="1" customWidth="1"/>
    <col min="11013" max="11264" width="11.42578125" style="42"/>
    <col min="11265" max="11265" width="42.28515625" style="42" bestFit="1" customWidth="1"/>
    <col min="11266" max="11266" width="14.5703125" style="42" bestFit="1" customWidth="1"/>
    <col min="11267" max="11267" width="14.7109375" style="42" bestFit="1" customWidth="1"/>
    <col min="11268" max="11268" width="14.5703125" style="42" bestFit="1" customWidth="1"/>
    <col min="11269" max="11520" width="11.42578125" style="42"/>
    <col min="11521" max="11521" width="42.28515625" style="42" bestFit="1" customWidth="1"/>
    <col min="11522" max="11522" width="14.5703125" style="42" bestFit="1" customWidth="1"/>
    <col min="11523" max="11523" width="14.7109375" style="42" bestFit="1" customWidth="1"/>
    <col min="11524" max="11524" width="14.5703125" style="42" bestFit="1" customWidth="1"/>
    <col min="11525" max="11776" width="11.42578125" style="42"/>
    <col min="11777" max="11777" width="42.28515625" style="42" bestFit="1" customWidth="1"/>
    <col min="11778" max="11778" width="14.5703125" style="42" bestFit="1" customWidth="1"/>
    <col min="11779" max="11779" width="14.7109375" style="42" bestFit="1" customWidth="1"/>
    <col min="11780" max="11780" width="14.5703125" style="42" bestFit="1" customWidth="1"/>
    <col min="11781" max="12032" width="11.42578125" style="42"/>
    <col min="12033" max="12033" width="42.28515625" style="42" bestFit="1" customWidth="1"/>
    <col min="12034" max="12034" width="14.5703125" style="42" bestFit="1" customWidth="1"/>
    <col min="12035" max="12035" width="14.7109375" style="42" bestFit="1" customWidth="1"/>
    <col min="12036" max="12036" width="14.5703125" style="42" bestFit="1" customWidth="1"/>
    <col min="12037" max="12288" width="11.42578125" style="42"/>
    <col min="12289" max="12289" width="42.28515625" style="42" bestFit="1" customWidth="1"/>
    <col min="12290" max="12290" width="14.5703125" style="42" bestFit="1" customWidth="1"/>
    <col min="12291" max="12291" width="14.7109375" style="42" bestFit="1" customWidth="1"/>
    <col min="12292" max="12292" width="14.5703125" style="42" bestFit="1" customWidth="1"/>
    <col min="12293" max="12544" width="11.42578125" style="42"/>
    <col min="12545" max="12545" width="42.28515625" style="42" bestFit="1" customWidth="1"/>
    <col min="12546" max="12546" width="14.5703125" style="42" bestFit="1" customWidth="1"/>
    <col min="12547" max="12547" width="14.7109375" style="42" bestFit="1" customWidth="1"/>
    <col min="12548" max="12548" width="14.5703125" style="42" bestFit="1" customWidth="1"/>
    <col min="12549" max="12800" width="11.42578125" style="42"/>
    <col min="12801" max="12801" width="42.28515625" style="42" bestFit="1" customWidth="1"/>
    <col min="12802" max="12802" width="14.5703125" style="42" bestFit="1" customWidth="1"/>
    <col min="12803" max="12803" width="14.7109375" style="42" bestFit="1" customWidth="1"/>
    <col min="12804" max="12804" width="14.5703125" style="42" bestFit="1" customWidth="1"/>
    <col min="12805" max="13056" width="11.42578125" style="42"/>
    <col min="13057" max="13057" width="42.28515625" style="42" bestFit="1" customWidth="1"/>
    <col min="13058" max="13058" width="14.5703125" style="42" bestFit="1" customWidth="1"/>
    <col min="13059" max="13059" width="14.7109375" style="42" bestFit="1" customWidth="1"/>
    <col min="13060" max="13060" width="14.5703125" style="42" bestFit="1" customWidth="1"/>
    <col min="13061" max="13312" width="11.42578125" style="42"/>
    <col min="13313" max="13313" width="42.28515625" style="42" bestFit="1" customWidth="1"/>
    <col min="13314" max="13314" width="14.5703125" style="42" bestFit="1" customWidth="1"/>
    <col min="13315" max="13315" width="14.7109375" style="42" bestFit="1" customWidth="1"/>
    <col min="13316" max="13316" width="14.5703125" style="42" bestFit="1" customWidth="1"/>
    <col min="13317" max="13568" width="11.42578125" style="42"/>
    <col min="13569" max="13569" width="42.28515625" style="42" bestFit="1" customWidth="1"/>
    <col min="13570" max="13570" width="14.5703125" style="42" bestFit="1" customWidth="1"/>
    <col min="13571" max="13571" width="14.7109375" style="42" bestFit="1" customWidth="1"/>
    <col min="13572" max="13572" width="14.5703125" style="42" bestFit="1" customWidth="1"/>
    <col min="13573" max="13824" width="11.42578125" style="42"/>
    <col min="13825" max="13825" width="42.28515625" style="42" bestFit="1" customWidth="1"/>
    <col min="13826" max="13826" width="14.5703125" style="42" bestFit="1" customWidth="1"/>
    <col min="13827" max="13827" width="14.7109375" style="42" bestFit="1" customWidth="1"/>
    <col min="13828" max="13828" width="14.5703125" style="42" bestFit="1" customWidth="1"/>
    <col min="13829" max="14080" width="11.42578125" style="42"/>
    <col min="14081" max="14081" width="42.28515625" style="42" bestFit="1" customWidth="1"/>
    <col min="14082" max="14082" width="14.5703125" style="42" bestFit="1" customWidth="1"/>
    <col min="14083" max="14083" width="14.7109375" style="42" bestFit="1" customWidth="1"/>
    <col min="14084" max="14084" width="14.5703125" style="42" bestFit="1" customWidth="1"/>
    <col min="14085" max="14336" width="11.42578125" style="42"/>
    <col min="14337" max="14337" width="42.28515625" style="42" bestFit="1" customWidth="1"/>
    <col min="14338" max="14338" width="14.5703125" style="42" bestFit="1" customWidth="1"/>
    <col min="14339" max="14339" width="14.7109375" style="42" bestFit="1" customWidth="1"/>
    <col min="14340" max="14340" width="14.5703125" style="42" bestFit="1" customWidth="1"/>
    <col min="14341" max="14592" width="11.42578125" style="42"/>
    <col min="14593" max="14593" width="42.28515625" style="42" bestFit="1" customWidth="1"/>
    <col min="14594" max="14594" width="14.5703125" style="42" bestFit="1" customWidth="1"/>
    <col min="14595" max="14595" width="14.7109375" style="42" bestFit="1" customWidth="1"/>
    <col min="14596" max="14596" width="14.5703125" style="42" bestFit="1" customWidth="1"/>
    <col min="14597" max="14848" width="11.42578125" style="42"/>
    <col min="14849" max="14849" width="42.28515625" style="42" bestFit="1" customWidth="1"/>
    <col min="14850" max="14850" width="14.5703125" style="42" bestFit="1" customWidth="1"/>
    <col min="14851" max="14851" width="14.7109375" style="42" bestFit="1" customWidth="1"/>
    <col min="14852" max="14852" width="14.5703125" style="42" bestFit="1" customWidth="1"/>
    <col min="14853" max="15104" width="11.42578125" style="42"/>
    <col min="15105" max="15105" width="42.28515625" style="42" bestFit="1" customWidth="1"/>
    <col min="15106" max="15106" width="14.5703125" style="42" bestFit="1" customWidth="1"/>
    <col min="15107" max="15107" width="14.7109375" style="42" bestFit="1" customWidth="1"/>
    <col min="15108" max="15108" width="14.5703125" style="42" bestFit="1" customWidth="1"/>
    <col min="15109" max="15360" width="11.42578125" style="42"/>
    <col min="15361" max="15361" width="42.28515625" style="42" bestFit="1" customWidth="1"/>
    <col min="15362" max="15362" width="14.5703125" style="42" bestFit="1" customWidth="1"/>
    <col min="15363" max="15363" width="14.7109375" style="42" bestFit="1" customWidth="1"/>
    <col min="15364" max="15364" width="14.5703125" style="42" bestFit="1" customWidth="1"/>
    <col min="15365" max="15616" width="11.42578125" style="42"/>
    <col min="15617" max="15617" width="42.28515625" style="42" bestFit="1" customWidth="1"/>
    <col min="15618" max="15618" width="14.5703125" style="42" bestFit="1" customWidth="1"/>
    <col min="15619" max="15619" width="14.7109375" style="42" bestFit="1" customWidth="1"/>
    <col min="15620" max="15620" width="14.5703125" style="42" bestFit="1" customWidth="1"/>
    <col min="15621" max="15872" width="11.42578125" style="42"/>
    <col min="15873" max="15873" width="42.28515625" style="42" bestFit="1" customWidth="1"/>
    <col min="15874" max="15874" width="14.5703125" style="42" bestFit="1" customWidth="1"/>
    <col min="15875" max="15875" width="14.7109375" style="42" bestFit="1" customWidth="1"/>
    <col min="15876" max="15876" width="14.5703125" style="42" bestFit="1" customWidth="1"/>
    <col min="15877" max="16128" width="11.42578125" style="42"/>
    <col min="16129" max="16129" width="42.28515625" style="42" bestFit="1" customWidth="1"/>
    <col min="16130" max="16130" width="14.5703125" style="42" bestFit="1" customWidth="1"/>
    <col min="16131" max="16131" width="14.7109375" style="42" bestFit="1" customWidth="1"/>
    <col min="16132" max="16132" width="14.5703125" style="42" bestFit="1" customWidth="1"/>
    <col min="16133" max="16384" width="11.42578125" style="42"/>
  </cols>
  <sheetData>
    <row r="1" spans="1:6" s="78" customFormat="1" ht="53.45" customHeight="1">
      <c r="A1" s="81" t="s">
        <v>638</v>
      </c>
      <c r="B1" s="81"/>
      <c r="C1" s="81"/>
      <c r="D1" s="81"/>
      <c r="E1" s="81"/>
      <c r="F1" s="80"/>
    </row>
    <row r="2" spans="1:6" ht="13.5" thickBot="1"/>
    <row r="3" spans="1:6" s="45" customFormat="1" ht="19.899999999999999" customHeight="1">
      <c r="A3" s="1135" t="s">
        <v>453</v>
      </c>
      <c r="B3" s="1137" t="s">
        <v>452</v>
      </c>
      <c r="C3" s="1138"/>
      <c r="D3" s="1139" t="s">
        <v>508</v>
      </c>
    </row>
    <row r="4" spans="1:6" s="45" customFormat="1" ht="19.899999999999999" customHeight="1" thickBot="1">
      <c r="A4" s="1136"/>
      <c r="B4" s="692" t="s">
        <v>225</v>
      </c>
      <c r="C4" s="693" t="s">
        <v>226</v>
      </c>
      <c r="D4" s="1140"/>
    </row>
    <row r="5" spans="1:6" s="45" customFormat="1" ht="18" customHeight="1">
      <c r="A5" s="1049" t="s">
        <v>121</v>
      </c>
      <c r="B5" s="1050">
        <v>942.39</v>
      </c>
      <c r="C5" s="1051">
        <v>10.92</v>
      </c>
      <c r="D5" s="1052">
        <f>SUM(B5:C5)</f>
        <v>953.31</v>
      </c>
    </row>
    <row r="6" spans="1:6" s="45" customFormat="1" ht="18" customHeight="1">
      <c r="A6" s="1049" t="s">
        <v>124</v>
      </c>
      <c r="B6" s="1050">
        <v>1153.93</v>
      </c>
      <c r="C6" s="1051">
        <v>513.1</v>
      </c>
      <c r="D6" s="1052">
        <f t="shared" ref="D6:D10" si="0">SUM(B6:C6)</f>
        <v>1667.0300000000002</v>
      </c>
    </row>
    <row r="7" spans="1:6" s="45" customFormat="1" ht="18" customHeight="1">
      <c r="A7" s="1049" t="s">
        <v>227</v>
      </c>
      <c r="B7" s="1050">
        <v>1.9</v>
      </c>
      <c r="C7" s="1051">
        <v>20.47</v>
      </c>
      <c r="D7" s="1052">
        <f t="shared" si="0"/>
        <v>22.369999999999997</v>
      </c>
    </row>
    <row r="8" spans="1:6" s="45" customFormat="1" ht="18" customHeight="1">
      <c r="A8" s="1049" t="s">
        <v>564</v>
      </c>
      <c r="B8" s="1050">
        <v>99.73</v>
      </c>
      <c r="C8" s="1051">
        <v>0</v>
      </c>
      <c r="D8" s="1052">
        <f t="shared" si="0"/>
        <v>99.73</v>
      </c>
    </row>
    <row r="9" spans="1:6" s="45" customFormat="1" ht="18" customHeight="1">
      <c r="A9" s="1049" t="s">
        <v>213</v>
      </c>
      <c r="B9" s="1050">
        <v>2412.89</v>
      </c>
      <c r="C9" s="1051">
        <v>1328.16</v>
      </c>
      <c r="D9" s="1052">
        <f t="shared" si="0"/>
        <v>3741.05</v>
      </c>
    </row>
    <row r="10" spans="1:6" s="45" customFormat="1" ht="18" customHeight="1" thickBot="1">
      <c r="A10" s="1049" t="s">
        <v>228</v>
      </c>
      <c r="B10" s="1050">
        <v>11.38</v>
      </c>
      <c r="C10" s="1051">
        <v>0</v>
      </c>
      <c r="D10" s="1052">
        <f t="shared" si="0"/>
        <v>11.38</v>
      </c>
    </row>
    <row r="11" spans="1:6" s="45" customFormat="1" ht="18" customHeight="1" thickBot="1">
      <c r="A11" s="840" t="s">
        <v>455</v>
      </c>
      <c r="B11" s="694">
        <f>SUM(B5:B10)</f>
        <v>4622.22</v>
      </c>
      <c r="C11" s="695">
        <f>SUM(C5:C10)</f>
        <v>1872.65</v>
      </c>
      <c r="D11" s="696">
        <f>SUM(D5:D10)</f>
        <v>6494.87</v>
      </c>
    </row>
  </sheetData>
  <mergeCells count="3">
    <mergeCell ref="A3:A4"/>
    <mergeCell ref="B3:C3"/>
    <mergeCell ref="D3:D4"/>
  </mergeCells>
  <printOptions horizontalCentered="1"/>
  <pageMargins left="0" right="0" top="0.35433070866141736" bottom="0.31496062992125984" header="0" footer="0.19685039370078741"/>
  <pageSetup paperSize="9" scale="8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1"/>
  <sheetViews>
    <sheetView workbookViewId="0">
      <selection activeCell="A2" sqref="A2"/>
    </sheetView>
  </sheetViews>
  <sheetFormatPr baseColWidth="10" defaultRowHeight="12.75"/>
  <cols>
    <col min="1" max="1" width="45.5703125" style="42" customWidth="1"/>
    <col min="2" max="2" width="10.7109375" style="42" customWidth="1"/>
    <col min="3" max="3" width="12.42578125" style="42" customWidth="1"/>
    <col min="4" max="5" width="12.7109375" style="42" bestFit="1" customWidth="1"/>
    <col min="6" max="6" width="2.28515625" style="42" customWidth="1"/>
    <col min="7" max="7" width="10.7109375" style="42" customWidth="1"/>
    <col min="8" max="8" width="9.7109375" style="42" customWidth="1"/>
    <col min="9" max="9" width="11.5703125" style="42" customWidth="1"/>
    <col min="10" max="10" width="9.7109375" style="42" customWidth="1"/>
    <col min="11" max="256" width="11.42578125" style="42"/>
    <col min="257" max="257" width="47.140625" style="42" customWidth="1"/>
    <col min="258" max="258" width="10.7109375" style="42" customWidth="1"/>
    <col min="259" max="259" width="12.7109375" style="42" customWidth="1"/>
    <col min="260" max="260" width="10.7109375" style="42" customWidth="1"/>
    <col min="261" max="261" width="14.7109375" style="42" customWidth="1"/>
    <col min="262" max="262" width="4.7109375" style="42" customWidth="1"/>
    <col min="263" max="263" width="10.7109375" style="42" customWidth="1"/>
    <col min="264" max="264" width="9.7109375" style="42" customWidth="1"/>
    <col min="265" max="265" width="14.7109375" style="42" customWidth="1"/>
    <col min="266" max="266" width="9.7109375" style="42" customWidth="1"/>
    <col min="267" max="512" width="11.42578125" style="42"/>
    <col min="513" max="513" width="47.140625" style="42" customWidth="1"/>
    <col min="514" max="514" width="10.7109375" style="42" customWidth="1"/>
    <col min="515" max="515" width="12.7109375" style="42" customWidth="1"/>
    <col min="516" max="516" width="10.7109375" style="42" customWidth="1"/>
    <col min="517" max="517" width="14.7109375" style="42" customWidth="1"/>
    <col min="518" max="518" width="4.7109375" style="42" customWidth="1"/>
    <col min="519" max="519" width="10.7109375" style="42" customWidth="1"/>
    <col min="520" max="520" width="9.7109375" style="42" customWidth="1"/>
    <col min="521" max="521" width="14.7109375" style="42" customWidth="1"/>
    <col min="522" max="522" width="9.7109375" style="42" customWidth="1"/>
    <col min="523" max="768" width="11.42578125" style="42"/>
    <col min="769" max="769" width="47.140625" style="42" customWidth="1"/>
    <col min="770" max="770" width="10.7109375" style="42" customWidth="1"/>
    <col min="771" max="771" width="12.7109375" style="42" customWidth="1"/>
    <col min="772" max="772" width="10.7109375" style="42" customWidth="1"/>
    <col min="773" max="773" width="14.7109375" style="42" customWidth="1"/>
    <col min="774" max="774" width="4.7109375" style="42" customWidth="1"/>
    <col min="775" max="775" width="10.7109375" style="42" customWidth="1"/>
    <col min="776" max="776" width="9.7109375" style="42" customWidth="1"/>
    <col min="777" max="777" width="14.7109375" style="42" customWidth="1"/>
    <col min="778" max="778" width="9.7109375" style="42" customWidth="1"/>
    <col min="779" max="1024" width="11.42578125" style="42"/>
    <col min="1025" max="1025" width="47.140625" style="42" customWidth="1"/>
    <col min="1026" max="1026" width="10.7109375" style="42" customWidth="1"/>
    <col min="1027" max="1027" width="12.7109375" style="42" customWidth="1"/>
    <col min="1028" max="1028" width="10.7109375" style="42" customWidth="1"/>
    <col min="1029" max="1029" width="14.7109375" style="42" customWidth="1"/>
    <col min="1030" max="1030" width="4.7109375" style="42" customWidth="1"/>
    <col min="1031" max="1031" width="10.7109375" style="42" customWidth="1"/>
    <col min="1032" max="1032" width="9.7109375" style="42" customWidth="1"/>
    <col min="1033" max="1033" width="14.7109375" style="42" customWidth="1"/>
    <col min="1034" max="1034" width="9.7109375" style="42" customWidth="1"/>
    <col min="1035" max="1280" width="11.42578125" style="42"/>
    <col min="1281" max="1281" width="47.140625" style="42" customWidth="1"/>
    <col min="1282" max="1282" width="10.7109375" style="42" customWidth="1"/>
    <col min="1283" max="1283" width="12.7109375" style="42" customWidth="1"/>
    <col min="1284" max="1284" width="10.7109375" style="42" customWidth="1"/>
    <col min="1285" max="1285" width="14.7109375" style="42" customWidth="1"/>
    <col min="1286" max="1286" width="4.7109375" style="42" customWidth="1"/>
    <col min="1287" max="1287" width="10.7109375" style="42" customWidth="1"/>
    <col min="1288" max="1288" width="9.7109375" style="42" customWidth="1"/>
    <col min="1289" max="1289" width="14.7109375" style="42" customWidth="1"/>
    <col min="1290" max="1290" width="9.7109375" style="42" customWidth="1"/>
    <col min="1291" max="1536" width="11.42578125" style="42"/>
    <col min="1537" max="1537" width="47.140625" style="42" customWidth="1"/>
    <col min="1538" max="1538" width="10.7109375" style="42" customWidth="1"/>
    <col min="1539" max="1539" width="12.7109375" style="42" customWidth="1"/>
    <col min="1540" max="1540" width="10.7109375" style="42" customWidth="1"/>
    <col min="1541" max="1541" width="14.7109375" style="42" customWidth="1"/>
    <col min="1542" max="1542" width="4.7109375" style="42" customWidth="1"/>
    <col min="1543" max="1543" width="10.7109375" style="42" customWidth="1"/>
    <col min="1544" max="1544" width="9.7109375" style="42" customWidth="1"/>
    <col min="1545" max="1545" width="14.7109375" style="42" customWidth="1"/>
    <col min="1546" max="1546" width="9.7109375" style="42" customWidth="1"/>
    <col min="1547" max="1792" width="11.42578125" style="42"/>
    <col min="1793" max="1793" width="47.140625" style="42" customWidth="1"/>
    <col min="1794" max="1794" width="10.7109375" style="42" customWidth="1"/>
    <col min="1795" max="1795" width="12.7109375" style="42" customWidth="1"/>
    <col min="1796" max="1796" width="10.7109375" style="42" customWidth="1"/>
    <col min="1797" max="1797" width="14.7109375" style="42" customWidth="1"/>
    <col min="1798" max="1798" width="4.7109375" style="42" customWidth="1"/>
    <col min="1799" max="1799" width="10.7109375" style="42" customWidth="1"/>
    <col min="1800" max="1800" width="9.7109375" style="42" customWidth="1"/>
    <col min="1801" max="1801" width="14.7109375" style="42" customWidth="1"/>
    <col min="1802" max="1802" width="9.7109375" style="42" customWidth="1"/>
    <col min="1803" max="2048" width="11.42578125" style="42"/>
    <col min="2049" max="2049" width="47.140625" style="42" customWidth="1"/>
    <col min="2050" max="2050" width="10.7109375" style="42" customWidth="1"/>
    <col min="2051" max="2051" width="12.7109375" style="42" customWidth="1"/>
    <col min="2052" max="2052" width="10.7109375" style="42" customWidth="1"/>
    <col min="2053" max="2053" width="14.7109375" style="42" customWidth="1"/>
    <col min="2054" max="2054" width="4.7109375" style="42" customWidth="1"/>
    <col min="2055" max="2055" width="10.7109375" style="42" customWidth="1"/>
    <col min="2056" max="2056" width="9.7109375" style="42" customWidth="1"/>
    <col min="2057" max="2057" width="14.7109375" style="42" customWidth="1"/>
    <col min="2058" max="2058" width="9.7109375" style="42" customWidth="1"/>
    <col min="2059" max="2304" width="11.42578125" style="42"/>
    <col min="2305" max="2305" width="47.140625" style="42" customWidth="1"/>
    <col min="2306" max="2306" width="10.7109375" style="42" customWidth="1"/>
    <col min="2307" max="2307" width="12.7109375" style="42" customWidth="1"/>
    <col min="2308" max="2308" width="10.7109375" style="42" customWidth="1"/>
    <col min="2309" max="2309" width="14.7109375" style="42" customWidth="1"/>
    <col min="2310" max="2310" width="4.7109375" style="42" customWidth="1"/>
    <col min="2311" max="2311" width="10.7109375" style="42" customWidth="1"/>
    <col min="2312" max="2312" width="9.7109375" style="42" customWidth="1"/>
    <col min="2313" max="2313" width="14.7109375" style="42" customWidth="1"/>
    <col min="2314" max="2314" width="9.7109375" style="42" customWidth="1"/>
    <col min="2315" max="2560" width="11.42578125" style="42"/>
    <col min="2561" max="2561" width="47.140625" style="42" customWidth="1"/>
    <col min="2562" max="2562" width="10.7109375" style="42" customWidth="1"/>
    <col min="2563" max="2563" width="12.7109375" style="42" customWidth="1"/>
    <col min="2564" max="2564" width="10.7109375" style="42" customWidth="1"/>
    <col min="2565" max="2565" width="14.7109375" style="42" customWidth="1"/>
    <col min="2566" max="2566" width="4.7109375" style="42" customWidth="1"/>
    <col min="2567" max="2567" width="10.7109375" style="42" customWidth="1"/>
    <col min="2568" max="2568" width="9.7109375" style="42" customWidth="1"/>
    <col min="2569" max="2569" width="14.7109375" style="42" customWidth="1"/>
    <col min="2570" max="2570" width="9.7109375" style="42" customWidth="1"/>
    <col min="2571" max="2816" width="11.42578125" style="42"/>
    <col min="2817" max="2817" width="47.140625" style="42" customWidth="1"/>
    <col min="2818" max="2818" width="10.7109375" style="42" customWidth="1"/>
    <col min="2819" max="2819" width="12.7109375" style="42" customWidth="1"/>
    <col min="2820" max="2820" width="10.7109375" style="42" customWidth="1"/>
    <col min="2821" max="2821" width="14.7109375" style="42" customWidth="1"/>
    <col min="2822" max="2822" width="4.7109375" style="42" customWidth="1"/>
    <col min="2823" max="2823" width="10.7109375" style="42" customWidth="1"/>
    <col min="2824" max="2824" width="9.7109375" style="42" customWidth="1"/>
    <col min="2825" max="2825" width="14.7109375" style="42" customWidth="1"/>
    <col min="2826" max="2826" width="9.7109375" style="42" customWidth="1"/>
    <col min="2827" max="3072" width="11.42578125" style="42"/>
    <col min="3073" max="3073" width="47.140625" style="42" customWidth="1"/>
    <col min="3074" max="3074" width="10.7109375" style="42" customWidth="1"/>
    <col min="3075" max="3075" width="12.7109375" style="42" customWidth="1"/>
    <col min="3076" max="3076" width="10.7109375" style="42" customWidth="1"/>
    <col min="3077" max="3077" width="14.7109375" style="42" customWidth="1"/>
    <col min="3078" max="3078" width="4.7109375" style="42" customWidth="1"/>
    <col min="3079" max="3079" width="10.7109375" style="42" customWidth="1"/>
    <col min="3080" max="3080" width="9.7109375" style="42" customWidth="1"/>
    <col min="3081" max="3081" width="14.7109375" style="42" customWidth="1"/>
    <col min="3082" max="3082" width="9.7109375" style="42" customWidth="1"/>
    <col min="3083" max="3328" width="11.42578125" style="42"/>
    <col min="3329" max="3329" width="47.140625" style="42" customWidth="1"/>
    <col min="3330" max="3330" width="10.7109375" style="42" customWidth="1"/>
    <col min="3331" max="3331" width="12.7109375" style="42" customWidth="1"/>
    <col min="3332" max="3332" width="10.7109375" style="42" customWidth="1"/>
    <col min="3333" max="3333" width="14.7109375" style="42" customWidth="1"/>
    <col min="3334" max="3334" width="4.7109375" style="42" customWidth="1"/>
    <col min="3335" max="3335" width="10.7109375" style="42" customWidth="1"/>
    <col min="3336" max="3336" width="9.7109375" style="42" customWidth="1"/>
    <col min="3337" max="3337" width="14.7109375" style="42" customWidth="1"/>
    <col min="3338" max="3338" width="9.7109375" style="42" customWidth="1"/>
    <col min="3339" max="3584" width="11.42578125" style="42"/>
    <col min="3585" max="3585" width="47.140625" style="42" customWidth="1"/>
    <col min="3586" max="3586" width="10.7109375" style="42" customWidth="1"/>
    <col min="3587" max="3587" width="12.7109375" style="42" customWidth="1"/>
    <col min="3588" max="3588" width="10.7109375" style="42" customWidth="1"/>
    <col min="3589" max="3589" width="14.7109375" style="42" customWidth="1"/>
    <col min="3590" max="3590" width="4.7109375" style="42" customWidth="1"/>
    <col min="3591" max="3591" width="10.7109375" style="42" customWidth="1"/>
    <col min="3592" max="3592" width="9.7109375" style="42" customWidth="1"/>
    <col min="3593" max="3593" width="14.7109375" style="42" customWidth="1"/>
    <col min="3594" max="3594" width="9.7109375" style="42" customWidth="1"/>
    <col min="3595" max="3840" width="11.42578125" style="42"/>
    <col min="3841" max="3841" width="47.140625" style="42" customWidth="1"/>
    <col min="3842" max="3842" width="10.7109375" style="42" customWidth="1"/>
    <col min="3843" max="3843" width="12.7109375" style="42" customWidth="1"/>
    <col min="3844" max="3844" width="10.7109375" style="42" customWidth="1"/>
    <col min="3845" max="3845" width="14.7109375" style="42" customWidth="1"/>
    <col min="3846" max="3846" width="4.7109375" style="42" customWidth="1"/>
    <col min="3847" max="3847" width="10.7109375" style="42" customWidth="1"/>
    <col min="3848" max="3848" width="9.7109375" style="42" customWidth="1"/>
    <col min="3849" max="3849" width="14.7109375" style="42" customWidth="1"/>
    <col min="3850" max="3850" width="9.7109375" style="42" customWidth="1"/>
    <col min="3851" max="4096" width="11.42578125" style="42"/>
    <col min="4097" max="4097" width="47.140625" style="42" customWidth="1"/>
    <col min="4098" max="4098" width="10.7109375" style="42" customWidth="1"/>
    <col min="4099" max="4099" width="12.7109375" style="42" customWidth="1"/>
    <col min="4100" max="4100" width="10.7109375" style="42" customWidth="1"/>
    <col min="4101" max="4101" width="14.7109375" style="42" customWidth="1"/>
    <col min="4102" max="4102" width="4.7109375" style="42" customWidth="1"/>
    <col min="4103" max="4103" width="10.7109375" style="42" customWidth="1"/>
    <col min="4104" max="4104" width="9.7109375" style="42" customWidth="1"/>
    <col min="4105" max="4105" width="14.7109375" style="42" customWidth="1"/>
    <col min="4106" max="4106" width="9.7109375" style="42" customWidth="1"/>
    <col min="4107" max="4352" width="11.42578125" style="42"/>
    <col min="4353" max="4353" width="47.140625" style="42" customWidth="1"/>
    <col min="4354" max="4354" width="10.7109375" style="42" customWidth="1"/>
    <col min="4355" max="4355" width="12.7109375" style="42" customWidth="1"/>
    <col min="4356" max="4356" width="10.7109375" style="42" customWidth="1"/>
    <col min="4357" max="4357" width="14.7109375" style="42" customWidth="1"/>
    <col min="4358" max="4358" width="4.7109375" style="42" customWidth="1"/>
    <col min="4359" max="4359" width="10.7109375" style="42" customWidth="1"/>
    <col min="4360" max="4360" width="9.7109375" style="42" customWidth="1"/>
    <col min="4361" max="4361" width="14.7109375" style="42" customWidth="1"/>
    <col min="4362" max="4362" width="9.7109375" style="42" customWidth="1"/>
    <col min="4363" max="4608" width="11.42578125" style="42"/>
    <col min="4609" max="4609" width="47.140625" style="42" customWidth="1"/>
    <col min="4610" max="4610" width="10.7109375" style="42" customWidth="1"/>
    <col min="4611" max="4611" width="12.7109375" style="42" customWidth="1"/>
    <col min="4612" max="4612" width="10.7109375" style="42" customWidth="1"/>
    <col min="4613" max="4613" width="14.7109375" style="42" customWidth="1"/>
    <col min="4614" max="4614" width="4.7109375" style="42" customWidth="1"/>
    <col min="4615" max="4615" width="10.7109375" style="42" customWidth="1"/>
    <col min="4616" max="4616" width="9.7109375" style="42" customWidth="1"/>
    <col min="4617" max="4617" width="14.7109375" style="42" customWidth="1"/>
    <col min="4618" max="4618" width="9.7109375" style="42" customWidth="1"/>
    <col min="4619" max="4864" width="11.42578125" style="42"/>
    <col min="4865" max="4865" width="47.140625" style="42" customWidth="1"/>
    <col min="4866" max="4866" width="10.7109375" style="42" customWidth="1"/>
    <col min="4867" max="4867" width="12.7109375" style="42" customWidth="1"/>
    <col min="4868" max="4868" width="10.7109375" style="42" customWidth="1"/>
    <col min="4869" max="4869" width="14.7109375" style="42" customWidth="1"/>
    <col min="4870" max="4870" width="4.7109375" style="42" customWidth="1"/>
    <col min="4871" max="4871" width="10.7109375" style="42" customWidth="1"/>
    <col min="4872" max="4872" width="9.7109375" style="42" customWidth="1"/>
    <col min="4873" max="4873" width="14.7109375" style="42" customWidth="1"/>
    <col min="4874" max="4874" width="9.7109375" style="42" customWidth="1"/>
    <col min="4875" max="5120" width="11.42578125" style="42"/>
    <col min="5121" max="5121" width="47.140625" style="42" customWidth="1"/>
    <col min="5122" max="5122" width="10.7109375" style="42" customWidth="1"/>
    <col min="5123" max="5123" width="12.7109375" style="42" customWidth="1"/>
    <col min="5124" max="5124" width="10.7109375" style="42" customWidth="1"/>
    <col min="5125" max="5125" width="14.7109375" style="42" customWidth="1"/>
    <col min="5126" max="5126" width="4.7109375" style="42" customWidth="1"/>
    <col min="5127" max="5127" width="10.7109375" style="42" customWidth="1"/>
    <col min="5128" max="5128" width="9.7109375" style="42" customWidth="1"/>
    <col min="5129" max="5129" width="14.7109375" style="42" customWidth="1"/>
    <col min="5130" max="5130" width="9.7109375" style="42" customWidth="1"/>
    <col min="5131" max="5376" width="11.42578125" style="42"/>
    <col min="5377" max="5377" width="47.140625" style="42" customWidth="1"/>
    <col min="5378" max="5378" width="10.7109375" style="42" customWidth="1"/>
    <col min="5379" max="5379" width="12.7109375" style="42" customWidth="1"/>
    <col min="5380" max="5380" width="10.7109375" style="42" customWidth="1"/>
    <col min="5381" max="5381" width="14.7109375" style="42" customWidth="1"/>
    <col min="5382" max="5382" width="4.7109375" style="42" customWidth="1"/>
    <col min="5383" max="5383" width="10.7109375" style="42" customWidth="1"/>
    <col min="5384" max="5384" width="9.7109375" style="42" customWidth="1"/>
    <col min="5385" max="5385" width="14.7109375" style="42" customWidth="1"/>
    <col min="5386" max="5386" width="9.7109375" style="42" customWidth="1"/>
    <col min="5387" max="5632" width="11.42578125" style="42"/>
    <col min="5633" max="5633" width="47.140625" style="42" customWidth="1"/>
    <col min="5634" max="5634" width="10.7109375" style="42" customWidth="1"/>
    <col min="5635" max="5635" width="12.7109375" style="42" customWidth="1"/>
    <col min="5636" max="5636" width="10.7109375" style="42" customWidth="1"/>
    <col min="5637" max="5637" width="14.7109375" style="42" customWidth="1"/>
    <col min="5638" max="5638" width="4.7109375" style="42" customWidth="1"/>
    <col min="5639" max="5639" width="10.7109375" style="42" customWidth="1"/>
    <col min="5640" max="5640" width="9.7109375" style="42" customWidth="1"/>
    <col min="5641" max="5641" width="14.7109375" style="42" customWidth="1"/>
    <col min="5642" max="5642" width="9.7109375" style="42" customWidth="1"/>
    <col min="5643" max="5888" width="11.42578125" style="42"/>
    <col min="5889" max="5889" width="47.140625" style="42" customWidth="1"/>
    <col min="5890" max="5890" width="10.7109375" style="42" customWidth="1"/>
    <col min="5891" max="5891" width="12.7109375" style="42" customWidth="1"/>
    <col min="5892" max="5892" width="10.7109375" style="42" customWidth="1"/>
    <col min="5893" max="5893" width="14.7109375" style="42" customWidth="1"/>
    <col min="5894" max="5894" width="4.7109375" style="42" customWidth="1"/>
    <col min="5895" max="5895" width="10.7109375" style="42" customWidth="1"/>
    <col min="5896" max="5896" width="9.7109375" style="42" customWidth="1"/>
    <col min="5897" max="5897" width="14.7109375" style="42" customWidth="1"/>
    <col min="5898" max="5898" width="9.7109375" style="42" customWidth="1"/>
    <col min="5899" max="6144" width="11.42578125" style="42"/>
    <col min="6145" max="6145" width="47.140625" style="42" customWidth="1"/>
    <col min="6146" max="6146" width="10.7109375" style="42" customWidth="1"/>
    <col min="6147" max="6147" width="12.7109375" style="42" customWidth="1"/>
    <col min="6148" max="6148" width="10.7109375" style="42" customWidth="1"/>
    <col min="6149" max="6149" width="14.7109375" style="42" customWidth="1"/>
    <col min="6150" max="6150" width="4.7109375" style="42" customWidth="1"/>
    <col min="6151" max="6151" width="10.7109375" style="42" customWidth="1"/>
    <col min="6152" max="6152" width="9.7109375" style="42" customWidth="1"/>
    <col min="6153" max="6153" width="14.7109375" style="42" customWidth="1"/>
    <col min="6154" max="6154" width="9.7109375" style="42" customWidth="1"/>
    <col min="6155" max="6400" width="11.42578125" style="42"/>
    <col min="6401" max="6401" width="47.140625" style="42" customWidth="1"/>
    <col min="6402" max="6402" width="10.7109375" style="42" customWidth="1"/>
    <col min="6403" max="6403" width="12.7109375" style="42" customWidth="1"/>
    <col min="6404" max="6404" width="10.7109375" style="42" customWidth="1"/>
    <col min="6405" max="6405" width="14.7109375" style="42" customWidth="1"/>
    <col min="6406" max="6406" width="4.7109375" style="42" customWidth="1"/>
    <col min="6407" max="6407" width="10.7109375" style="42" customWidth="1"/>
    <col min="6408" max="6408" width="9.7109375" style="42" customWidth="1"/>
    <col min="6409" max="6409" width="14.7109375" style="42" customWidth="1"/>
    <col min="6410" max="6410" width="9.7109375" style="42" customWidth="1"/>
    <col min="6411" max="6656" width="11.42578125" style="42"/>
    <col min="6657" max="6657" width="47.140625" style="42" customWidth="1"/>
    <col min="6658" max="6658" width="10.7109375" style="42" customWidth="1"/>
    <col min="6659" max="6659" width="12.7109375" style="42" customWidth="1"/>
    <col min="6660" max="6660" width="10.7109375" style="42" customWidth="1"/>
    <col min="6661" max="6661" width="14.7109375" style="42" customWidth="1"/>
    <col min="6662" max="6662" width="4.7109375" style="42" customWidth="1"/>
    <col min="6663" max="6663" width="10.7109375" style="42" customWidth="1"/>
    <col min="6664" max="6664" width="9.7109375" style="42" customWidth="1"/>
    <col min="6665" max="6665" width="14.7109375" style="42" customWidth="1"/>
    <col min="6666" max="6666" width="9.7109375" style="42" customWidth="1"/>
    <col min="6667" max="6912" width="11.42578125" style="42"/>
    <col min="6913" max="6913" width="47.140625" style="42" customWidth="1"/>
    <col min="6914" max="6914" width="10.7109375" style="42" customWidth="1"/>
    <col min="6915" max="6915" width="12.7109375" style="42" customWidth="1"/>
    <col min="6916" max="6916" width="10.7109375" style="42" customWidth="1"/>
    <col min="6917" max="6917" width="14.7109375" style="42" customWidth="1"/>
    <col min="6918" max="6918" width="4.7109375" style="42" customWidth="1"/>
    <col min="6919" max="6919" width="10.7109375" style="42" customWidth="1"/>
    <col min="6920" max="6920" width="9.7109375" style="42" customWidth="1"/>
    <col min="6921" max="6921" width="14.7109375" style="42" customWidth="1"/>
    <col min="6922" max="6922" width="9.7109375" style="42" customWidth="1"/>
    <col min="6923" max="7168" width="11.42578125" style="42"/>
    <col min="7169" max="7169" width="47.140625" style="42" customWidth="1"/>
    <col min="7170" max="7170" width="10.7109375" style="42" customWidth="1"/>
    <col min="7171" max="7171" width="12.7109375" style="42" customWidth="1"/>
    <col min="7172" max="7172" width="10.7109375" style="42" customWidth="1"/>
    <col min="7173" max="7173" width="14.7109375" style="42" customWidth="1"/>
    <col min="7174" max="7174" width="4.7109375" style="42" customWidth="1"/>
    <col min="7175" max="7175" width="10.7109375" style="42" customWidth="1"/>
    <col min="7176" max="7176" width="9.7109375" style="42" customWidth="1"/>
    <col min="7177" max="7177" width="14.7109375" style="42" customWidth="1"/>
    <col min="7178" max="7178" width="9.7109375" style="42" customWidth="1"/>
    <col min="7179" max="7424" width="11.42578125" style="42"/>
    <col min="7425" max="7425" width="47.140625" style="42" customWidth="1"/>
    <col min="7426" max="7426" width="10.7109375" style="42" customWidth="1"/>
    <col min="7427" max="7427" width="12.7109375" style="42" customWidth="1"/>
    <col min="7428" max="7428" width="10.7109375" style="42" customWidth="1"/>
    <col min="7429" max="7429" width="14.7109375" style="42" customWidth="1"/>
    <col min="7430" max="7430" width="4.7109375" style="42" customWidth="1"/>
    <col min="7431" max="7431" width="10.7109375" style="42" customWidth="1"/>
    <col min="7432" max="7432" width="9.7109375" style="42" customWidth="1"/>
    <col min="7433" max="7433" width="14.7109375" style="42" customWidth="1"/>
    <col min="7434" max="7434" width="9.7109375" style="42" customWidth="1"/>
    <col min="7435" max="7680" width="11.42578125" style="42"/>
    <col min="7681" max="7681" width="47.140625" style="42" customWidth="1"/>
    <col min="7682" max="7682" width="10.7109375" style="42" customWidth="1"/>
    <col min="7683" max="7683" width="12.7109375" style="42" customWidth="1"/>
    <col min="7684" max="7684" width="10.7109375" style="42" customWidth="1"/>
    <col min="7685" max="7685" width="14.7109375" style="42" customWidth="1"/>
    <col min="7686" max="7686" width="4.7109375" style="42" customWidth="1"/>
    <col min="7687" max="7687" width="10.7109375" style="42" customWidth="1"/>
    <col min="7688" max="7688" width="9.7109375" style="42" customWidth="1"/>
    <col min="7689" max="7689" width="14.7109375" style="42" customWidth="1"/>
    <col min="7690" max="7690" width="9.7109375" style="42" customWidth="1"/>
    <col min="7691" max="7936" width="11.42578125" style="42"/>
    <col min="7937" max="7937" width="47.140625" style="42" customWidth="1"/>
    <col min="7938" max="7938" width="10.7109375" style="42" customWidth="1"/>
    <col min="7939" max="7939" width="12.7109375" style="42" customWidth="1"/>
    <col min="7940" max="7940" width="10.7109375" style="42" customWidth="1"/>
    <col min="7941" max="7941" width="14.7109375" style="42" customWidth="1"/>
    <col min="7942" max="7942" width="4.7109375" style="42" customWidth="1"/>
    <col min="7943" max="7943" width="10.7109375" style="42" customWidth="1"/>
    <col min="7944" max="7944" width="9.7109375" style="42" customWidth="1"/>
    <col min="7945" max="7945" width="14.7109375" style="42" customWidth="1"/>
    <col min="7946" max="7946" width="9.7109375" style="42" customWidth="1"/>
    <col min="7947" max="8192" width="11.42578125" style="42"/>
    <col min="8193" max="8193" width="47.140625" style="42" customWidth="1"/>
    <col min="8194" max="8194" width="10.7109375" style="42" customWidth="1"/>
    <col min="8195" max="8195" width="12.7109375" style="42" customWidth="1"/>
    <col min="8196" max="8196" width="10.7109375" style="42" customWidth="1"/>
    <col min="8197" max="8197" width="14.7109375" style="42" customWidth="1"/>
    <col min="8198" max="8198" width="4.7109375" style="42" customWidth="1"/>
    <col min="8199" max="8199" width="10.7109375" style="42" customWidth="1"/>
    <col min="8200" max="8200" width="9.7109375" style="42" customWidth="1"/>
    <col min="8201" max="8201" width="14.7109375" style="42" customWidth="1"/>
    <col min="8202" max="8202" width="9.7109375" style="42" customWidth="1"/>
    <col min="8203" max="8448" width="11.42578125" style="42"/>
    <col min="8449" max="8449" width="47.140625" style="42" customWidth="1"/>
    <col min="8450" max="8450" width="10.7109375" style="42" customWidth="1"/>
    <col min="8451" max="8451" width="12.7109375" style="42" customWidth="1"/>
    <col min="8452" max="8452" width="10.7109375" style="42" customWidth="1"/>
    <col min="8453" max="8453" width="14.7109375" style="42" customWidth="1"/>
    <col min="8454" max="8454" width="4.7109375" style="42" customWidth="1"/>
    <col min="8455" max="8455" width="10.7109375" style="42" customWidth="1"/>
    <col min="8456" max="8456" width="9.7109375" style="42" customWidth="1"/>
    <col min="8457" max="8457" width="14.7109375" style="42" customWidth="1"/>
    <col min="8458" max="8458" width="9.7109375" style="42" customWidth="1"/>
    <col min="8459" max="8704" width="11.42578125" style="42"/>
    <col min="8705" max="8705" width="47.140625" style="42" customWidth="1"/>
    <col min="8706" max="8706" width="10.7109375" style="42" customWidth="1"/>
    <col min="8707" max="8707" width="12.7109375" style="42" customWidth="1"/>
    <col min="8708" max="8708" width="10.7109375" style="42" customWidth="1"/>
    <col min="8709" max="8709" width="14.7109375" style="42" customWidth="1"/>
    <col min="8710" max="8710" width="4.7109375" style="42" customWidth="1"/>
    <col min="8711" max="8711" width="10.7109375" style="42" customWidth="1"/>
    <col min="8712" max="8712" width="9.7109375" style="42" customWidth="1"/>
    <col min="8713" max="8713" width="14.7109375" style="42" customWidth="1"/>
    <col min="8714" max="8714" width="9.7109375" style="42" customWidth="1"/>
    <col min="8715" max="8960" width="11.42578125" style="42"/>
    <col min="8961" max="8961" width="47.140625" style="42" customWidth="1"/>
    <col min="8962" max="8962" width="10.7109375" style="42" customWidth="1"/>
    <col min="8963" max="8963" width="12.7109375" style="42" customWidth="1"/>
    <col min="8964" max="8964" width="10.7109375" style="42" customWidth="1"/>
    <col min="8965" max="8965" width="14.7109375" style="42" customWidth="1"/>
    <col min="8966" max="8966" width="4.7109375" style="42" customWidth="1"/>
    <col min="8967" max="8967" width="10.7109375" style="42" customWidth="1"/>
    <col min="8968" max="8968" width="9.7109375" style="42" customWidth="1"/>
    <col min="8969" max="8969" width="14.7109375" style="42" customWidth="1"/>
    <col min="8970" max="8970" width="9.7109375" style="42" customWidth="1"/>
    <col min="8971" max="9216" width="11.42578125" style="42"/>
    <col min="9217" max="9217" width="47.140625" style="42" customWidth="1"/>
    <col min="9218" max="9218" width="10.7109375" style="42" customWidth="1"/>
    <col min="9219" max="9219" width="12.7109375" style="42" customWidth="1"/>
    <col min="9220" max="9220" width="10.7109375" style="42" customWidth="1"/>
    <col min="9221" max="9221" width="14.7109375" style="42" customWidth="1"/>
    <col min="9222" max="9222" width="4.7109375" style="42" customWidth="1"/>
    <col min="9223" max="9223" width="10.7109375" style="42" customWidth="1"/>
    <col min="9224" max="9224" width="9.7109375" style="42" customWidth="1"/>
    <col min="9225" max="9225" width="14.7109375" style="42" customWidth="1"/>
    <col min="9226" max="9226" width="9.7109375" style="42" customWidth="1"/>
    <col min="9227" max="9472" width="11.42578125" style="42"/>
    <col min="9473" max="9473" width="47.140625" style="42" customWidth="1"/>
    <col min="9474" max="9474" width="10.7109375" style="42" customWidth="1"/>
    <col min="9475" max="9475" width="12.7109375" style="42" customWidth="1"/>
    <col min="9476" max="9476" width="10.7109375" style="42" customWidth="1"/>
    <col min="9477" max="9477" width="14.7109375" style="42" customWidth="1"/>
    <col min="9478" max="9478" width="4.7109375" style="42" customWidth="1"/>
    <col min="9479" max="9479" width="10.7109375" style="42" customWidth="1"/>
    <col min="9480" max="9480" width="9.7109375" style="42" customWidth="1"/>
    <col min="9481" max="9481" width="14.7109375" style="42" customWidth="1"/>
    <col min="9482" max="9482" width="9.7109375" style="42" customWidth="1"/>
    <col min="9483" max="9728" width="11.42578125" style="42"/>
    <col min="9729" max="9729" width="47.140625" style="42" customWidth="1"/>
    <col min="9730" max="9730" width="10.7109375" style="42" customWidth="1"/>
    <col min="9731" max="9731" width="12.7109375" style="42" customWidth="1"/>
    <col min="9732" max="9732" width="10.7109375" style="42" customWidth="1"/>
    <col min="9733" max="9733" width="14.7109375" style="42" customWidth="1"/>
    <col min="9734" max="9734" width="4.7109375" style="42" customWidth="1"/>
    <col min="9735" max="9735" width="10.7109375" style="42" customWidth="1"/>
    <col min="9736" max="9736" width="9.7109375" style="42" customWidth="1"/>
    <col min="9737" max="9737" width="14.7109375" style="42" customWidth="1"/>
    <col min="9738" max="9738" width="9.7109375" style="42" customWidth="1"/>
    <col min="9739" max="9984" width="11.42578125" style="42"/>
    <col min="9985" max="9985" width="47.140625" style="42" customWidth="1"/>
    <col min="9986" max="9986" width="10.7109375" style="42" customWidth="1"/>
    <col min="9987" max="9987" width="12.7109375" style="42" customWidth="1"/>
    <col min="9988" max="9988" width="10.7109375" style="42" customWidth="1"/>
    <col min="9989" max="9989" width="14.7109375" style="42" customWidth="1"/>
    <col min="9990" max="9990" width="4.7109375" style="42" customWidth="1"/>
    <col min="9991" max="9991" width="10.7109375" style="42" customWidth="1"/>
    <col min="9992" max="9992" width="9.7109375" style="42" customWidth="1"/>
    <col min="9993" max="9993" width="14.7109375" style="42" customWidth="1"/>
    <col min="9994" max="9994" width="9.7109375" style="42" customWidth="1"/>
    <col min="9995" max="10240" width="11.42578125" style="42"/>
    <col min="10241" max="10241" width="47.140625" style="42" customWidth="1"/>
    <col min="10242" max="10242" width="10.7109375" style="42" customWidth="1"/>
    <col min="10243" max="10243" width="12.7109375" style="42" customWidth="1"/>
    <col min="10244" max="10244" width="10.7109375" style="42" customWidth="1"/>
    <col min="10245" max="10245" width="14.7109375" style="42" customWidth="1"/>
    <col min="10246" max="10246" width="4.7109375" style="42" customWidth="1"/>
    <col min="10247" max="10247" width="10.7109375" style="42" customWidth="1"/>
    <col min="10248" max="10248" width="9.7109375" style="42" customWidth="1"/>
    <col min="10249" max="10249" width="14.7109375" style="42" customWidth="1"/>
    <col min="10250" max="10250" width="9.7109375" style="42" customWidth="1"/>
    <col min="10251" max="10496" width="11.42578125" style="42"/>
    <col min="10497" max="10497" width="47.140625" style="42" customWidth="1"/>
    <col min="10498" max="10498" width="10.7109375" style="42" customWidth="1"/>
    <col min="10499" max="10499" width="12.7109375" style="42" customWidth="1"/>
    <col min="10500" max="10500" width="10.7109375" style="42" customWidth="1"/>
    <col min="10501" max="10501" width="14.7109375" style="42" customWidth="1"/>
    <col min="10502" max="10502" width="4.7109375" style="42" customWidth="1"/>
    <col min="10503" max="10503" width="10.7109375" style="42" customWidth="1"/>
    <col min="10504" max="10504" width="9.7109375" style="42" customWidth="1"/>
    <col min="10505" max="10505" width="14.7109375" style="42" customWidth="1"/>
    <col min="10506" max="10506" width="9.7109375" style="42" customWidth="1"/>
    <col min="10507" max="10752" width="11.42578125" style="42"/>
    <col min="10753" max="10753" width="47.140625" style="42" customWidth="1"/>
    <col min="10754" max="10754" width="10.7109375" style="42" customWidth="1"/>
    <col min="10755" max="10755" width="12.7109375" style="42" customWidth="1"/>
    <col min="10756" max="10756" width="10.7109375" style="42" customWidth="1"/>
    <col min="10757" max="10757" width="14.7109375" style="42" customWidth="1"/>
    <col min="10758" max="10758" width="4.7109375" style="42" customWidth="1"/>
    <col min="10759" max="10759" width="10.7109375" style="42" customWidth="1"/>
    <col min="10760" max="10760" width="9.7109375" style="42" customWidth="1"/>
    <col min="10761" max="10761" width="14.7109375" style="42" customWidth="1"/>
    <col min="10762" max="10762" width="9.7109375" style="42" customWidth="1"/>
    <col min="10763" max="11008" width="11.42578125" style="42"/>
    <col min="11009" max="11009" width="47.140625" style="42" customWidth="1"/>
    <col min="11010" max="11010" width="10.7109375" style="42" customWidth="1"/>
    <col min="11011" max="11011" width="12.7109375" style="42" customWidth="1"/>
    <col min="11012" max="11012" width="10.7109375" style="42" customWidth="1"/>
    <col min="11013" max="11013" width="14.7109375" style="42" customWidth="1"/>
    <col min="11014" max="11014" width="4.7109375" style="42" customWidth="1"/>
    <col min="11015" max="11015" width="10.7109375" style="42" customWidth="1"/>
    <col min="11016" max="11016" width="9.7109375" style="42" customWidth="1"/>
    <col min="11017" max="11017" width="14.7109375" style="42" customWidth="1"/>
    <col min="11018" max="11018" width="9.7109375" style="42" customWidth="1"/>
    <col min="11019" max="11264" width="11.42578125" style="42"/>
    <col min="11265" max="11265" width="47.140625" style="42" customWidth="1"/>
    <col min="11266" max="11266" width="10.7109375" style="42" customWidth="1"/>
    <col min="11267" max="11267" width="12.7109375" style="42" customWidth="1"/>
    <col min="11268" max="11268" width="10.7109375" style="42" customWidth="1"/>
    <col min="11269" max="11269" width="14.7109375" style="42" customWidth="1"/>
    <col min="11270" max="11270" width="4.7109375" style="42" customWidth="1"/>
    <col min="11271" max="11271" width="10.7109375" style="42" customWidth="1"/>
    <col min="11272" max="11272" width="9.7109375" style="42" customWidth="1"/>
    <col min="11273" max="11273" width="14.7109375" style="42" customWidth="1"/>
    <col min="11274" max="11274" width="9.7109375" style="42" customWidth="1"/>
    <col min="11275" max="11520" width="11.42578125" style="42"/>
    <col min="11521" max="11521" width="47.140625" style="42" customWidth="1"/>
    <col min="11522" max="11522" width="10.7109375" style="42" customWidth="1"/>
    <col min="11523" max="11523" width="12.7109375" style="42" customWidth="1"/>
    <col min="11524" max="11524" width="10.7109375" style="42" customWidth="1"/>
    <col min="11525" max="11525" width="14.7109375" style="42" customWidth="1"/>
    <col min="11526" max="11526" width="4.7109375" style="42" customWidth="1"/>
    <col min="11527" max="11527" width="10.7109375" style="42" customWidth="1"/>
    <col min="11528" max="11528" width="9.7109375" style="42" customWidth="1"/>
    <col min="11529" max="11529" width="14.7109375" style="42" customWidth="1"/>
    <col min="11530" max="11530" width="9.7109375" style="42" customWidth="1"/>
    <col min="11531" max="11776" width="11.42578125" style="42"/>
    <col min="11777" max="11777" width="47.140625" style="42" customWidth="1"/>
    <col min="11778" max="11778" width="10.7109375" style="42" customWidth="1"/>
    <col min="11779" max="11779" width="12.7109375" style="42" customWidth="1"/>
    <col min="11780" max="11780" width="10.7109375" style="42" customWidth="1"/>
    <col min="11781" max="11781" width="14.7109375" style="42" customWidth="1"/>
    <col min="11782" max="11782" width="4.7109375" style="42" customWidth="1"/>
    <col min="11783" max="11783" width="10.7109375" style="42" customWidth="1"/>
    <col min="11784" max="11784" width="9.7109375" style="42" customWidth="1"/>
    <col min="11785" max="11785" width="14.7109375" style="42" customWidth="1"/>
    <col min="11786" max="11786" width="9.7109375" style="42" customWidth="1"/>
    <col min="11787" max="12032" width="11.42578125" style="42"/>
    <col min="12033" max="12033" width="47.140625" style="42" customWidth="1"/>
    <col min="12034" max="12034" width="10.7109375" style="42" customWidth="1"/>
    <col min="12035" max="12035" width="12.7109375" style="42" customWidth="1"/>
    <col min="12036" max="12036" width="10.7109375" style="42" customWidth="1"/>
    <col min="12037" max="12037" width="14.7109375" style="42" customWidth="1"/>
    <col min="12038" max="12038" width="4.7109375" style="42" customWidth="1"/>
    <col min="12039" max="12039" width="10.7109375" style="42" customWidth="1"/>
    <col min="12040" max="12040" width="9.7109375" style="42" customWidth="1"/>
    <col min="12041" max="12041" width="14.7109375" style="42" customWidth="1"/>
    <col min="12042" max="12042" width="9.7109375" style="42" customWidth="1"/>
    <col min="12043" max="12288" width="11.42578125" style="42"/>
    <col min="12289" max="12289" width="47.140625" style="42" customWidth="1"/>
    <col min="12290" max="12290" width="10.7109375" style="42" customWidth="1"/>
    <col min="12291" max="12291" width="12.7109375" style="42" customWidth="1"/>
    <col min="12292" max="12292" width="10.7109375" style="42" customWidth="1"/>
    <col min="12293" max="12293" width="14.7109375" style="42" customWidth="1"/>
    <col min="12294" max="12294" width="4.7109375" style="42" customWidth="1"/>
    <col min="12295" max="12295" width="10.7109375" style="42" customWidth="1"/>
    <col min="12296" max="12296" width="9.7109375" style="42" customWidth="1"/>
    <col min="12297" max="12297" width="14.7109375" style="42" customWidth="1"/>
    <col min="12298" max="12298" width="9.7109375" style="42" customWidth="1"/>
    <col min="12299" max="12544" width="11.42578125" style="42"/>
    <col min="12545" max="12545" width="47.140625" style="42" customWidth="1"/>
    <col min="12546" max="12546" width="10.7109375" style="42" customWidth="1"/>
    <col min="12547" max="12547" width="12.7109375" style="42" customWidth="1"/>
    <col min="12548" max="12548" width="10.7109375" style="42" customWidth="1"/>
    <col min="12549" max="12549" width="14.7109375" style="42" customWidth="1"/>
    <col min="12550" max="12550" width="4.7109375" style="42" customWidth="1"/>
    <col min="12551" max="12551" width="10.7109375" style="42" customWidth="1"/>
    <col min="12552" max="12552" width="9.7109375" style="42" customWidth="1"/>
    <col min="12553" max="12553" width="14.7109375" style="42" customWidth="1"/>
    <col min="12554" max="12554" width="9.7109375" style="42" customWidth="1"/>
    <col min="12555" max="12800" width="11.42578125" style="42"/>
    <col min="12801" max="12801" width="47.140625" style="42" customWidth="1"/>
    <col min="12802" max="12802" width="10.7109375" style="42" customWidth="1"/>
    <col min="12803" max="12803" width="12.7109375" style="42" customWidth="1"/>
    <col min="12804" max="12804" width="10.7109375" style="42" customWidth="1"/>
    <col min="12805" max="12805" width="14.7109375" style="42" customWidth="1"/>
    <col min="12806" max="12806" width="4.7109375" style="42" customWidth="1"/>
    <col min="12807" max="12807" width="10.7109375" style="42" customWidth="1"/>
    <col min="12808" max="12808" width="9.7109375" style="42" customWidth="1"/>
    <col min="12809" max="12809" width="14.7109375" style="42" customWidth="1"/>
    <col min="12810" max="12810" width="9.7109375" style="42" customWidth="1"/>
    <col min="12811" max="13056" width="11.42578125" style="42"/>
    <col min="13057" max="13057" width="47.140625" style="42" customWidth="1"/>
    <col min="13058" max="13058" width="10.7109375" style="42" customWidth="1"/>
    <col min="13059" max="13059" width="12.7109375" style="42" customWidth="1"/>
    <col min="13060" max="13060" width="10.7109375" style="42" customWidth="1"/>
    <col min="13061" max="13061" width="14.7109375" style="42" customWidth="1"/>
    <col min="13062" max="13062" width="4.7109375" style="42" customWidth="1"/>
    <col min="13063" max="13063" width="10.7109375" style="42" customWidth="1"/>
    <col min="13064" max="13064" width="9.7109375" style="42" customWidth="1"/>
    <col min="13065" max="13065" width="14.7109375" style="42" customWidth="1"/>
    <col min="13066" max="13066" width="9.7109375" style="42" customWidth="1"/>
    <col min="13067" max="13312" width="11.42578125" style="42"/>
    <col min="13313" max="13313" width="47.140625" style="42" customWidth="1"/>
    <col min="13314" max="13314" width="10.7109375" style="42" customWidth="1"/>
    <col min="13315" max="13315" width="12.7109375" style="42" customWidth="1"/>
    <col min="13316" max="13316" width="10.7109375" style="42" customWidth="1"/>
    <col min="13317" max="13317" width="14.7109375" style="42" customWidth="1"/>
    <col min="13318" max="13318" width="4.7109375" style="42" customWidth="1"/>
    <col min="13319" max="13319" width="10.7109375" style="42" customWidth="1"/>
    <col min="13320" max="13320" width="9.7109375" style="42" customWidth="1"/>
    <col min="13321" max="13321" width="14.7109375" style="42" customWidth="1"/>
    <col min="13322" max="13322" width="9.7109375" style="42" customWidth="1"/>
    <col min="13323" max="13568" width="11.42578125" style="42"/>
    <col min="13569" max="13569" width="47.140625" style="42" customWidth="1"/>
    <col min="13570" max="13570" width="10.7109375" style="42" customWidth="1"/>
    <col min="13571" max="13571" width="12.7109375" style="42" customWidth="1"/>
    <col min="13572" max="13572" width="10.7109375" style="42" customWidth="1"/>
    <col min="13573" max="13573" width="14.7109375" style="42" customWidth="1"/>
    <col min="13574" max="13574" width="4.7109375" style="42" customWidth="1"/>
    <col min="13575" max="13575" width="10.7109375" style="42" customWidth="1"/>
    <col min="13576" max="13576" width="9.7109375" style="42" customWidth="1"/>
    <col min="13577" max="13577" width="14.7109375" style="42" customWidth="1"/>
    <col min="13578" max="13578" width="9.7109375" style="42" customWidth="1"/>
    <col min="13579" max="13824" width="11.42578125" style="42"/>
    <col min="13825" max="13825" width="47.140625" style="42" customWidth="1"/>
    <col min="13826" max="13826" width="10.7109375" style="42" customWidth="1"/>
    <col min="13827" max="13827" width="12.7109375" style="42" customWidth="1"/>
    <col min="13828" max="13828" width="10.7109375" style="42" customWidth="1"/>
    <col min="13829" max="13829" width="14.7109375" style="42" customWidth="1"/>
    <col min="13830" max="13830" width="4.7109375" style="42" customWidth="1"/>
    <col min="13831" max="13831" width="10.7109375" style="42" customWidth="1"/>
    <col min="13832" max="13832" width="9.7109375" style="42" customWidth="1"/>
    <col min="13833" max="13833" width="14.7109375" style="42" customWidth="1"/>
    <col min="13834" max="13834" width="9.7109375" style="42" customWidth="1"/>
    <col min="13835" max="14080" width="11.42578125" style="42"/>
    <col min="14081" max="14081" width="47.140625" style="42" customWidth="1"/>
    <col min="14082" max="14082" width="10.7109375" style="42" customWidth="1"/>
    <col min="14083" max="14083" width="12.7109375" style="42" customWidth="1"/>
    <col min="14084" max="14084" width="10.7109375" style="42" customWidth="1"/>
    <col min="14085" max="14085" width="14.7109375" style="42" customWidth="1"/>
    <col min="14086" max="14086" width="4.7109375" style="42" customWidth="1"/>
    <col min="14087" max="14087" width="10.7109375" style="42" customWidth="1"/>
    <col min="14088" max="14088" width="9.7109375" style="42" customWidth="1"/>
    <col min="14089" max="14089" width="14.7109375" style="42" customWidth="1"/>
    <col min="14090" max="14090" width="9.7109375" style="42" customWidth="1"/>
    <col min="14091" max="14336" width="11.42578125" style="42"/>
    <col min="14337" max="14337" width="47.140625" style="42" customWidth="1"/>
    <col min="14338" max="14338" width="10.7109375" style="42" customWidth="1"/>
    <col min="14339" max="14339" width="12.7109375" style="42" customWidth="1"/>
    <col min="14340" max="14340" width="10.7109375" style="42" customWidth="1"/>
    <col min="14341" max="14341" width="14.7109375" style="42" customWidth="1"/>
    <col min="14342" max="14342" width="4.7109375" style="42" customWidth="1"/>
    <col min="14343" max="14343" width="10.7109375" style="42" customWidth="1"/>
    <col min="14344" max="14344" width="9.7109375" style="42" customWidth="1"/>
    <col min="14345" max="14345" width="14.7109375" style="42" customWidth="1"/>
    <col min="14346" max="14346" width="9.7109375" style="42" customWidth="1"/>
    <col min="14347" max="14592" width="11.42578125" style="42"/>
    <col min="14593" max="14593" width="47.140625" style="42" customWidth="1"/>
    <col min="14594" max="14594" width="10.7109375" style="42" customWidth="1"/>
    <col min="14595" max="14595" width="12.7109375" style="42" customWidth="1"/>
    <col min="14596" max="14596" width="10.7109375" style="42" customWidth="1"/>
    <col min="14597" max="14597" width="14.7109375" style="42" customWidth="1"/>
    <col min="14598" max="14598" width="4.7109375" style="42" customWidth="1"/>
    <col min="14599" max="14599" width="10.7109375" style="42" customWidth="1"/>
    <col min="14600" max="14600" width="9.7109375" style="42" customWidth="1"/>
    <col min="14601" max="14601" width="14.7109375" style="42" customWidth="1"/>
    <col min="14602" max="14602" width="9.7109375" style="42" customWidth="1"/>
    <col min="14603" max="14848" width="11.42578125" style="42"/>
    <col min="14849" max="14849" width="47.140625" style="42" customWidth="1"/>
    <col min="14850" max="14850" width="10.7109375" style="42" customWidth="1"/>
    <col min="14851" max="14851" width="12.7109375" style="42" customWidth="1"/>
    <col min="14852" max="14852" width="10.7109375" style="42" customWidth="1"/>
    <col min="14853" max="14853" width="14.7109375" style="42" customWidth="1"/>
    <col min="14854" max="14854" width="4.7109375" style="42" customWidth="1"/>
    <col min="14855" max="14855" width="10.7109375" style="42" customWidth="1"/>
    <col min="14856" max="14856" width="9.7109375" style="42" customWidth="1"/>
    <col min="14857" max="14857" width="14.7109375" style="42" customWidth="1"/>
    <col min="14858" max="14858" width="9.7109375" style="42" customWidth="1"/>
    <col min="14859" max="15104" width="11.42578125" style="42"/>
    <col min="15105" max="15105" width="47.140625" style="42" customWidth="1"/>
    <col min="15106" max="15106" width="10.7109375" style="42" customWidth="1"/>
    <col min="15107" max="15107" width="12.7109375" style="42" customWidth="1"/>
    <col min="15108" max="15108" width="10.7109375" style="42" customWidth="1"/>
    <col min="15109" max="15109" width="14.7109375" style="42" customWidth="1"/>
    <col min="15110" max="15110" width="4.7109375" style="42" customWidth="1"/>
    <col min="15111" max="15111" width="10.7109375" style="42" customWidth="1"/>
    <col min="15112" max="15112" width="9.7109375" style="42" customWidth="1"/>
    <col min="15113" max="15113" width="14.7109375" style="42" customWidth="1"/>
    <col min="15114" max="15114" width="9.7109375" style="42" customWidth="1"/>
    <col min="15115" max="15360" width="11.42578125" style="42"/>
    <col min="15361" max="15361" width="47.140625" style="42" customWidth="1"/>
    <col min="15362" max="15362" width="10.7109375" style="42" customWidth="1"/>
    <col min="15363" max="15363" width="12.7109375" style="42" customWidth="1"/>
    <col min="15364" max="15364" width="10.7109375" style="42" customWidth="1"/>
    <col min="15365" max="15365" width="14.7109375" style="42" customWidth="1"/>
    <col min="15366" max="15366" width="4.7109375" style="42" customWidth="1"/>
    <col min="15367" max="15367" width="10.7109375" style="42" customWidth="1"/>
    <col min="15368" max="15368" width="9.7109375" style="42" customWidth="1"/>
    <col min="15369" max="15369" width="14.7109375" style="42" customWidth="1"/>
    <col min="15370" max="15370" width="9.7109375" style="42" customWidth="1"/>
    <col min="15371" max="15616" width="11.42578125" style="42"/>
    <col min="15617" max="15617" width="47.140625" style="42" customWidth="1"/>
    <col min="15618" max="15618" width="10.7109375" style="42" customWidth="1"/>
    <col min="15619" max="15619" width="12.7109375" style="42" customWidth="1"/>
    <col min="15620" max="15620" width="10.7109375" style="42" customWidth="1"/>
    <col min="15621" max="15621" width="14.7109375" style="42" customWidth="1"/>
    <col min="15622" max="15622" width="4.7109375" style="42" customWidth="1"/>
    <col min="15623" max="15623" width="10.7109375" style="42" customWidth="1"/>
    <col min="15624" max="15624" width="9.7109375" style="42" customWidth="1"/>
    <col min="15625" max="15625" width="14.7109375" style="42" customWidth="1"/>
    <col min="15626" max="15626" width="9.7109375" style="42" customWidth="1"/>
    <col min="15627" max="15872" width="11.42578125" style="42"/>
    <col min="15873" max="15873" width="47.140625" style="42" customWidth="1"/>
    <col min="15874" max="15874" width="10.7109375" style="42" customWidth="1"/>
    <col min="15875" max="15875" width="12.7109375" style="42" customWidth="1"/>
    <col min="15876" max="15876" width="10.7109375" style="42" customWidth="1"/>
    <col min="15877" max="15877" width="14.7109375" style="42" customWidth="1"/>
    <col min="15878" max="15878" width="4.7109375" style="42" customWidth="1"/>
    <col min="15879" max="15879" width="10.7109375" style="42" customWidth="1"/>
    <col min="15880" max="15880" width="9.7109375" style="42" customWidth="1"/>
    <col min="15881" max="15881" width="14.7109375" style="42" customWidth="1"/>
    <col min="15882" max="15882" width="9.7109375" style="42" customWidth="1"/>
    <col min="15883" max="16128" width="11.42578125" style="42"/>
    <col min="16129" max="16129" width="47.140625" style="42" customWidth="1"/>
    <col min="16130" max="16130" width="10.7109375" style="42" customWidth="1"/>
    <col min="16131" max="16131" width="12.7109375" style="42" customWidth="1"/>
    <col min="16132" max="16132" width="10.7109375" style="42" customWidth="1"/>
    <col min="16133" max="16133" width="14.7109375" style="42" customWidth="1"/>
    <col min="16134" max="16134" width="4.7109375" style="42" customWidth="1"/>
    <col min="16135" max="16135" width="10.7109375" style="42" customWidth="1"/>
    <col min="16136" max="16136" width="9.7109375" style="42" customWidth="1"/>
    <col min="16137" max="16137" width="14.7109375" style="42" customWidth="1"/>
    <col min="16138" max="16138" width="9.7109375" style="42" customWidth="1"/>
    <col min="16139" max="16384" width="11.42578125" style="42"/>
  </cols>
  <sheetData>
    <row r="1" spans="1:10" s="78" customFormat="1" ht="53.45" customHeight="1">
      <c r="A1" s="81" t="s">
        <v>639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3.5" thickBot="1"/>
    <row r="3" spans="1:10" ht="19.899999999999999" customHeight="1" thickBot="1">
      <c r="F3" s="99"/>
      <c r="G3" s="1118" t="s">
        <v>581</v>
      </c>
      <c r="H3" s="1119"/>
      <c r="I3" s="1119"/>
      <c r="J3" s="1120"/>
    </row>
    <row r="4" spans="1:10" ht="19.899999999999999" customHeight="1" thickBot="1">
      <c r="A4" s="122"/>
      <c r="B4" s="1121">
        <v>2018</v>
      </c>
      <c r="C4" s="1122"/>
      <c r="D4" s="1123">
        <v>2019</v>
      </c>
      <c r="E4" s="1122"/>
      <c r="F4" s="45"/>
      <c r="G4" s="1124" t="s">
        <v>442</v>
      </c>
      <c r="H4" s="1125"/>
      <c r="I4" s="1126" t="s">
        <v>420</v>
      </c>
      <c r="J4" s="1125"/>
    </row>
    <row r="5" spans="1:10" ht="27" customHeight="1" thickBot="1">
      <c r="A5" s="123"/>
      <c r="B5" s="647" t="s">
        <v>442</v>
      </c>
      <c r="C5" s="648" t="s">
        <v>0</v>
      </c>
      <c r="D5" s="647" t="s">
        <v>442</v>
      </c>
      <c r="E5" s="648" t="s">
        <v>0</v>
      </c>
      <c r="F5" s="45"/>
      <c r="G5" s="655" t="s">
        <v>442</v>
      </c>
      <c r="H5" s="616" t="s">
        <v>38</v>
      </c>
      <c r="I5" s="656" t="s">
        <v>0</v>
      </c>
      <c r="J5" s="616" t="s">
        <v>38</v>
      </c>
    </row>
    <row r="6" spans="1:10" ht="18" customHeight="1">
      <c r="A6" s="1053" t="s">
        <v>229</v>
      </c>
      <c r="B6" s="1054">
        <v>8</v>
      </c>
      <c r="C6" s="1055">
        <v>355.59476000000001</v>
      </c>
      <c r="D6" s="1054">
        <v>8</v>
      </c>
      <c r="E6" s="1055">
        <v>4500.9799999999996</v>
      </c>
      <c r="F6" s="1056"/>
      <c r="G6" s="1057">
        <f>D6-B6</f>
        <v>0</v>
      </c>
      <c r="H6" s="1058">
        <f>(D6-B6)/B6</f>
        <v>0</v>
      </c>
      <c r="I6" s="1059">
        <f>E6-C6</f>
        <v>4145.3852399999996</v>
      </c>
      <c r="J6" s="1058">
        <f>(E6-C6)/C6</f>
        <v>11.657610590212295</v>
      </c>
    </row>
    <row r="7" spans="1:10" ht="18" customHeight="1">
      <c r="A7" s="1049" t="s">
        <v>456</v>
      </c>
      <c r="B7" s="1060">
        <v>2</v>
      </c>
      <c r="C7" s="1061">
        <v>13647.337799999999</v>
      </c>
      <c r="D7" s="1060">
        <v>2</v>
      </c>
      <c r="E7" s="1061">
        <f>132.13+5290.89</f>
        <v>5423.02</v>
      </c>
      <c r="F7" s="1056"/>
      <c r="G7" s="1057">
        <f>D7-B7</f>
        <v>0</v>
      </c>
      <c r="H7" s="1058">
        <f t="shared" ref="H7:H10" si="0">(D7-B7)/B7</f>
        <v>0</v>
      </c>
      <c r="I7" s="1059">
        <f>E7-C7</f>
        <v>-8224.3177999999989</v>
      </c>
      <c r="J7" s="1058">
        <f>(E7-C7)/C7</f>
        <v>-0.60263165758233073</v>
      </c>
    </row>
    <row r="8" spans="1:10" ht="18" customHeight="1">
      <c r="A8" s="1049" t="s">
        <v>230</v>
      </c>
      <c r="B8" s="1060">
        <v>4</v>
      </c>
      <c r="C8" s="1061">
        <v>12476.509169999999</v>
      </c>
      <c r="D8" s="1060">
        <v>8</v>
      </c>
      <c r="E8" s="1061">
        <v>10416.91</v>
      </c>
      <c r="F8" s="1056"/>
      <c r="G8" s="1057">
        <f>D8-B8</f>
        <v>4</v>
      </c>
      <c r="H8" s="1058">
        <f t="shared" si="0"/>
        <v>1</v>
      </c>
      <c r="I8" s="1059">
        <f>E8-C8</f>
        <v>-2059.5991699999995</v>
      </c>
      <c r="J8" s="1058">
        <f t="shared" ref="J8:J9" si="1">(E8-C8)/C8</f>
        <v>-0.1650781594384064</v>
      </c>
    </row>
    <row r="9" spans="1:10" ht="18" customHeight="1" thickBot="1">
      <c r="A9" s="1062" t="s">
        <v>231</v>
      </c>
      <c r="B9" s="1063">
        <v>1</v>
      </c>
      <c r="C9" s="1064">
        <v>674.69620999999995</v>
      </c>
      <c r="D9" s="1063">
        <v>2</v>
      </c>
      <c r="E9" s="1064">
        <v>3145.92</v>
      </c>
      <c r="F9" s="1056"/>
      <c r="G9" s="1065">
        <f>D9-B9</f>
        <v>1</v>
      </c>
      <c r="H9" s="1066">
        <f t="shared" si="0"/>
        <v>1</v>
      </c>
      <c r="I9" s="1059">
        <f>E9-C9</f>
        <v>2471.22379</v>
      </c>
      <c r="J9" s="1058">
        <f t="shared" si="1"/>
        <v>3.6627207228568843</v>
      </c>
    </row>
    <row r="10" spans="1:10" ht="18" customHeight="1" thickBot="1">
      <c r="A10" s="697" t="s">
        <v>457</v>
      </c>
      <c r="B10" s="698">
        <f>SUM(B6:B9)</f>
        <v>15</v>
      </c>
      <c r="C10" s="699">
        <f>SUM(C6:C9)</f>
        <v>27154.137939999997</v>
      </c>
      <c r="D10" s="698">
        <f>SUM(D6:D9)</f>
        <v>20</v>
      </c>
      <c r="E10" s="699">
        <f>SUM(E6:E9)</f>
        <v>23486.83</v>
      </c>
      <c r="G10" s="667">
        <f>D10-B10</f>
        <v>5</v>
      </c>
      <c r="H10" s="560">
        <f t="shared" si="0"/>
        <v>0.33333333333333331</v>
      </c>
      <c r="I10" s="700">
        <f>E10-C10</f>
        <v>-3667.3079399999951</v>
      </c>
      <c r="J10" s="560">
        <f>(E10-C10)/C10</f>
        <v>-0.1350552150874135</v>
      </c>
    </row>
    <row r="11" spans="1:10" ht="18" customHeight="1"/>
  </sheetData>
  <mergeCells count="5">
    <mergeCell ref="G3:J3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scale="84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4"/>
  <sheetViews>
    <sheetView zoomScaleNormal="100" workbookViewId="0">
      <selection activeCell="J18" sqref="J18"/>
    </sheetView>
  </sheetViews>
  <sheetFormatPr baseColWidth="10" defaultRowHeight="12.75"/>
  <cols>
    <col min="1" max="1" width="30.7109375" style="42" customWidth="1"/>
    <col min="2" max="3" width="20.7109375" style="42" customWidth="1"/>
    <col min="4" max="4" width="21.42578125" style="42" customWidth="1"/>
    <col min="5" max="256" width="11.42578125" style="42"/>
    <col min="257" max="257" width="30.7109375" style="42" customWidth="1"/>
    <col min="258" max="259" width="20.7109375" style="42" customWidth="1"/>
    <col min="260" max="260" width="21.42578125" style="42" customWidth="1"/>
    <col min="261" max="512" width="11.42578125" style="42"/>
    <col min="513" max="513" width="30.7109375" style="42" customWidth="1"/>
    <col min="514" max="515" width="20.7109375" style="42" customWidth="1"/>
    <col min="516" max="516" width="21.42578125" style="42" customWidth="1"/>
    <col min="517" max="768" width="11.42578125" style="42"/>
    <col min="769" max="769" width="30.7109375" style="42" customWidth="1"/>
    <col min="770" max="771" width="20.7109375" style="42" customWidth="1"/>
    <col min="772" max="772" width="21.42578125" style="42" customWidth="1"/>
    <col min="773" max="1024" width="11.42578125" style="42"/>
    <col min="1025" max="1025" width="30.7109375" style="42" customWidth="1"/>
    <col min="1026" max="1027" width="20.7109375" style="42" customWidth="1"/>
    <col min="1028" max="1028" width="21.42578125" style="42" customWidth="1"/>
    <col min="1029" max="1280" width="11.42578125" style="42"/>
    <col min="1281" max="1281" width="30.7109375" style="42" customWidth="1"/>
    <col min="1282" max="1283" width="20.7109375" style="42" customWidth="1"/>
    <col min="1284" max="1284" width="21.42578125" style="42" customWidth="1"/>
    <col min="1285" max="1536" width="11.42578125" style="42"/>
    <col min="1537" max="1537" width="30.7109375" style="42" customWidth="1"/>
    <col min="1538" max="1539" width="20.7109375" style="42" customWidth="1"/>
    <col min="1540" max="1540" width="21.42578125" style="42" customWidth="1"/>
    <col min="1541" max="1792" width="11.42578125" style="42"/>
    <col min="1793" max="1793" width="30.7109375" style="42" customWidth="1"/>
    <col min="1794" max="1795" width="20.7109375" style="42" customWidth="1"/>
    <col min="1796" max="1796" width="21.42578125" style="42" customWidth="1"/>
    <col min="1797" max="2048" width="11.42578125" style="42"/>
    <col min="2049" max="2049" width="30.7109375" style="42" customWidth="1"/>
    <col min="2050" max="2051" width="20.7109375" style="42" customWidth="1"/>
    <col min="2052" max="2052" width="21.42578125" style="42" customWidth="1"/>
    <col min="2053" max="2304" width="11.42578125" style="42"/>
    <col min="2305" max="2305" width="30.7109375" style="42" customWidth="1"/>
    <col min="2306" max="2307" width="20.7109375" style="42" customWidth="1"/>
    <col min="2308" max="2308" width="21.42578125" style="42" customWidth="1"/>
    <col min="2309" max="2560" width="11.42578125" style="42"/>
    <col min="2561" max="2561" width="30.7109375" style="42" customWidth="1"/>
    <col min="2562" max="2563" width="20.7109375" style="42" customWidth="1"/>
    <col min="2564" max="2564" width="21.42578125" style="42" customWidth="1"/>
    <col min="2565" max="2816" width="11.42578125" style="42"/>
    <col min="2817" max="2817" width="30.7109375" style="42" customWidth="1"/>
    <col min="2818" max="2819" width="20.7109375" style="42" customWidth="1"/>
    <col min="2820" max="2820" width="21.42578125" style="42" customWidth="1"/>
    <col min="2821" max="3072" width="11.42578125" style="42"/>
    <col min="3073" max="3073" width="30.7109375" style="42" customWidth="1"/>
    <col min="3074" max="3075" width="20.7109375" style="42" customWidth="1"/>
    <col min="3076" max="3076" width="21.42578125" style="42" customWidth="1"/>
    <col min="3077" max="3328" width="11.42578125" style="42"/>
    <col min="3329" max="3329" width="30.7109375" style="42" customWidth="1"/>
    <col min="3330" max="3331" width="20.7109375" style="42" customWidth="1"/>
    <col min="3332" max="3332" width="21.42578125" style="42" customWidth="1"/>
    <col min="3333" max="3584" width="11.42578125" style="42"/>
    <col min="3585" max="3585" width="30.7109375" style="42" customWidth="1"/>
    <col min="3586" max="3587" width="20.7109375" style="42" customWidth="1"/>
    <col min="3588" max="3588" width="21.42578125" style="42" customWidth="1"/>
    <col min="3589" max="3840" width="11.42578125" style="42"/>
    <col min="3841" max="3841" width="30.7109375" style="42" customWidth="1"/>
    <col min="3842" max="3843" width="20.7109375" style="42" customWidth="1"/>
    <col min="3844" max="3844" width="21.42578125" style="42" customWidth="1"/>
    <col min="3845" max="4096" width="11.42578125" style="42"/>
    <col min="4097" max="4097" width="30.7109375" style="42" customWidth="1"/>
    <col min="4098" max="4099" width="20.7109375" style="42" customWidth="1"/>
    <col min="4100" max="4100" width="21.42578125" style="42" customWidth="1"/>
    <col min="4101" max="4352" width="11.42578125" style="42"/>
    <col min="4353" max="4353" width="30.7109375" style="42" customWidth="1"/>
    <col min="4354" max="4355" width="20.7109375" style="42" customWidth="1"/>
    <col min="4356" max="4356" width="21.42578125" style="42" customWidth="1"/>
    <col min="4357" max="4608" width="11.42578125" style="42"/>
    <col min="4609" max="4609" width="30.7109375" style="42" customWidth="1"/>
    <col min="4610" max="4611" width="20.7109375" style="42" customWidth="1"/>
    <col min="4612" max="4612" width="21.42578125" style="42" customWidth="1"/>
    <col min="4613" max="4864" width="11.42578125" style="42"/>
    <col min="4865" max="4865" width="30.7109375" style="42" customWidth="1"/>
    <col min="4866" max="4867" width="20.7109375" style="42" customWidth="1"/>
    <col min="4868" max="4868" width="21.42578125" style="42" customWidth="1"/>
    <col min="4869" max="5120" width="11.42578125" style="42"/>
    <col min="5121" max="5121" width="30.7109375" style="42" customWidth="1"/>
    <col min="5122" max="5123" width="20.7109375" style="42" customWidth="1"/>
    <col min="5124" max="5124" width="21.42578125" style="42" customWidth="1"/>
    <col min="5125" max="5376" width="11.42578125" style="42"/>
    <col min="5377" max="5377" width="30.7109375" style="42" customWidth="1"/>
    <col min="5378" max="5379" width="20.7109375" style="42" customWidth="1"/>
    <col min="5380" max="5380" width="21.42578125" style="42" customWidth="1"/>
    <col min="5381" max="5632" width="11.42578125" style="42"/>
    <col min="5633" max="5633" width="30.7109375" style="42" customWidth="1"/>
    <col min="5634" max="5635" width="20.7109375" style="42" customWidth="1"/>
    <col min="5636" max="5636" width="21.42578125" style="42" customWidth="1"/>
    <col min="5637" max="5888" width="11.42578125" style="42"/>
    <col min="5889" max="5889" width="30.7109375" style="42" customWidth="1"/>
    <col min="5890" max="5891" width="20.7109375" style="42" customWidth="1"/>
    <col min="5892" max="5892" width="21.42578125" style="42" customWidth="1"/>
    <col min="5893" max="6144" width="11.42578125" style="42"/>
    <col min="6145" max="6145" width="30.7109375" style="42" customWidth="1"/>
    <col min="6146" max="6147" width="20.7109375" style="42" customWidth="1"/>
    <col min="6148" max="6148" width="21.42578125" style="42" customWidth="1"/>
    <col min="6149" max="6400" width="11.42578125" style="42"/>
    <col min="6401" max="6401" width="30.7109375" style="42" customWidth="1"/>
    <col min="6402" max="6403" width="20.7109375" style="42" customWidth="1"/>
    <col min="6404" max="6404" width="21.42578125" style="42" customWidth="1"/>
    <col min="6405" max="6656" width="11.42578125" style="42"/>
    <col min="6657" max="6657" width="30.7109375" style="42" customWidth="1"/>
    <col min="6658" max="6659" width="20.7109375" style="42" customWidth="1"/>
    <col min="6660" max="6660" width="21.42578125" style="42" customWidth="1"/>
    <col min="6661" max="6912" width="11.42578125" style="42"/>
    <col min="6913" max="6913" width="30.7109375" style="42" customWidth="1"/>
    <col min="6914" max="6915" width="20.7109375" style="42" customWidth="1"/>
    <col min="6916" max="6916" width="21.42578125" style="42" customWidth="1"/>
    <col min="6917" max="7168" width="11.42578125" style="42"/>
    <col min="7169" max="7169" width="30.7109375" style="42" customWidth="1"/>
    <col min="7170" max="7171" width="20.7109375" style="42" customWidth="1"/>
    <col min="7172" max="7172" width="21.42578125" style="42" customWidth="1"/>
    <col min="7173" max="7424" width="11.42578125" style="42"/>
    <col min="7425" max="7425" width="30.7109375" style="42" customWidth="1"/>
    <col min="7426" max="7427" width="20.7109375" style="42" customWidth="1"/>
    <col min="7428" max="7428" width="21.42578125" style="42" customWidth="1"/>
    <col min="7429" max="7680" width="11.42578125" style="42"/>
    <col min="7681" max="7681" width="30.7109375" style="42" customWidth="1"/>
    <col min="7682" max="7683" width="20.7109375" style="42" customWidth="1"/>
    <col min="7684" max="7684" width="21.42578125" style="42" customWidth="1"/>
    <col min="7685" max="7936" width="11.42578125" style="42"/>
    <col min="7937" max="7937" width="30.7109375" style="42" customWidth="1"/>
    <col min="7938" max="7939" width="20.7109375" style="42" customWidth="1"/>
    <col min="7940" max="7940" width="21.42578125" style="42" customWidth="1"/>
    <col min="7941" max="8192" width="11.42578125" style="42"/>
    <col min="8193" max="8193" width="30.7109375" style="42" customWidth="1"/>
    <col min="8194" max="8195" width="20.7109375" style="42" customWidth="1"/>
    <col min="8196" max="8196" width="21.42578125" style="42" customWidth="1"/>
    <col min="8197" max="8448" width="11.42578125" style="42"/>
    <col min="8449" max="8449" width="30.7109375" style="42" customWidth="1"/>
    <col min="8450" max="8451" width="20.7109375" style="42" customWidth="1"/>
    <col min="8452" max="8452" width="21.42578125" style="42" customWidth="1"/>
    <col min="8453" max="8704" width="11.42578125" style="42"/>
    <col min="8705" max="8705" width="30.7109375" style="42" customWidth="1"/>
    <col min="8706" max="8707" width="20.7109375" style="42" customWidth="1"/>
    <col min="8708" max="8708" width="21.42578125" style="42" customWidth="1"/>
    <col min="8709" max="8960" width="11.42578125" style="42"/>
    <col min="8961" max="8961" width="30.7109375" style="42" customWidth="1"/>
    <col min="8962" max="8963" width="20.7109375" style="42" customWidth="1"/>
    <col min="8964" max="8964" width="21.42578125" style="42" customWidth="1"/>
    <col min="8965" max="9216" width="11.42578125" style="42"/>
    <col min="9217" max="9217" width="30.7109375" style="42" customWidth="1"/>
    <col min="9218" max="9219" width="20.7109375" style="42" customWidth="1"/>
    <col min="9220" max="9220" width="21.42578125" style="42" customWidth="1"/>
    <col min="9221" max="9472" width="11.42578125" style="42"/>
    <col min="9473" max="9473" width="30.7109375" style="42" customWidth="1"/>
    <col min="9474" max="9475" width="20.7109375" style="42" customWidth="1"/>
    <col min="9476" max="9476" width="21.42578125" style="42" customWidth="1"/>
    <col min="9477" max="9728" width="11.42578125" style="42"/>
    <col min="9729" max="9729" width="30.7109375" style="42" customWidth="1"/>
    <col min="9730" max="9731" width="20.7109375" style="42" customWidth="1"/>
    <col min="9732" max="9732" width="21.42578125" style="42" customWidth="1"/>
    <col min="9733" max="9984" width="11.42578125" style="42"/>
    <col min="9985" max="9985" width="30.7109375" style="42" customWidth="1"/>
    <col min="9986" max="9987" width="20.7109375" style="42" customWidth="1"/>
    <col min="9988" max="9988" width="21.42578125" style="42" customWidth="1"/>
    <col min="9989" max="10240" width="11.42578125" style="42"/>
    <col min="10241" max="10241" width="30.7109375" style="42" customWidth="1"/>
    <col min="10242" max="10243" width="20.7109375" style="42" customWidth="1"/>
    <col min="10244" max="10244" width="21.42578125" style="42" customWidth="1"/>
    <col min="10245" max="10496" width="11.42578125" style="42"/>
    <col min="10497" max="10497" width="30.7109375" style="42" customWidth="1"/>
    <col min="10498" max="10499" width="20.7109375" style="42" customWidth="1"/>
    <col min="10500" max="10500" width="21.42578125" style="42" customWidth="1"/>
    <col min="10501" max="10752" width="11.42578125" style="42"/>
    <col min="10753" max="10753" width="30.7109375" style="42" customWidth="1"/>
    <col min="10754" max="10755" width="20.7109375" style="42" customWidth="1"/>
    <col min="10756" max="10756" width="21.42578125" style="42" customWidth="1"/>
    <col min="10757" max="11008" width="11.42578125" style="42"/>
    <col min="11009" max="11009" width="30.7109375" style="42" customWidth="1"/>
    <col min="11010" max="11011" width="20.7109375" style="42" customWidth="1"/>
    <col min="11012" max="11012" width="21.42578125" style="42" customWidth="1"/>
    <col min="11013" max="11264" width="11.42578125" style="42"/>
    <col min="11265" max="11265" width="30.7109375" style="42" customWidth="1"/>
    <col min="11266" max="11267" width="20.7109375" style="42" customWidth="1"/>
    <col min="11268" max="11268" width="21.42578125" style="42" customWidth="1"/>
    <col min="11269" max="11520" width="11.42578125" style="42"/>
    <col min="11521" max="11521" width="30.7109375" style="42" customWidth="1"/>
    <col min="11522" max="11523" width="20.7109375" style="42" customWidth="1"/>
    <col min="11524" max="11524" width="21.42578125" style="42" customWidth="1"/>
    <col min="11525" max="11776" width="11.42578125" style="42"/>
    <col min="11777" max="11777" width="30.7109375" style="42" customWidth="1"/>
    <col min="11778" max="11779" width="20.7109375" style="42" customWidth="1"/>
    <col min="11780" max="11780" width="21.42578125" style="42" customWidth="1"/>
    <col min="11781" max="12032" width="11.42578125" style="42"/>
    <col min="12033" max="12033" width="30.7109375" style="42" customWidth="1"/>
    <col min="12034" max="12035" width="20.7109375" style="42" customWidth="1"/>
    <col min="12036" max="12036" width="21.42578125" style="42" customWidth="1"/>
    <col min="12037" max="12288" width="11.42578125" style="42"/>
    <col min="12289" max="12289" width="30.7109375" style="42" customWidth="1"/>
    <col min="12290" max="12291" width="20.7109375" style="42" customWidth="1"/>
    <col min="12292" max="12292" width="21.42578125" style="42" customWidth="1"/>
    <col min="12293" max="12544" width="11.42578125" style="42"/>
    <col min="12545" max="12545" width="30.7109375" style="42" customWidth="1"/>
    <col min="12546" max="12547" width="20.7109375" style="42" customWidth="1"/>
    <col min="12548" max="12548" width="21.42578125" style="42" customWidth="1"/>
    <col min="12549" max="12800" width="11.42578125" style="42"/>
    <col min="12801" max="12801" width="30.7109375" style="42" customWidth="1"/>
    <col min="12802" max="12803" width="20.7109375" style="42" customWidth="1"/>
    <col min="12804" max="12804" width="21.42578125" style="42" customWidth="1"/>
    <col min="12805" max="13056" width="11.42578125" style="42"/>
    <col min="13057" max="13057" width="30.7109375" style="42" customWidth="1"/>
    <col min="13058" max="13059" width="20.7109375" style="42" customWidth="1"/>
    <col min="13060" max="13060" width="21.42578125" style="42" customWidth="1"/>
    <col min="13061" max="13312" width="11.42578125" style="42"/>
    <col min="13313" max="13313" width="30.7109375" style="42" customWidth="1"/>
    <col min="13314" max="13315" width="20.7109375" style="42" customWidth="1"/>
    <col min="13316" max="13316" width="21.42578125" style="42" customWidth="1"/>
    <col min="13317" max="13568" width="11.42578125" style="42"/>
    <col min="13569" max="13569" width="30.7109375" style="42" customWidth="1"/>
    <col min="13570" max="13571" width="20.7109375" style="42" customWidth="1"/>
    <col min="13572" max="13572" width="21.42578125" style="42" customWidth="1"/>
    <col min="13573" max="13824" width="11.42578125" style="42"/>
    <col min="13825" max="13825" width="30.7109375" style="42" customWidth="1"/>
    <col min="13826" max="13827" width="20.7109375" style="42" customWidth="1"/>
    <col min="13828" max="13828" width="21.42578125" style="42" customWidth="1"/>
    <col min="13829" max="14080" width="11.42578125" style="42"/>
    <col min="14081" max="14081" width="30.7109375" style="42" customWidth="1"/>
    <col min="14082" max="14083" width="20.7109375" style="42" customWidth="1"/>
    <col min="14084" max="14084" width="21.42578125" style="42" customWidth="1"/>
    <col min="14085" max="14336" width="11.42578125" style="42"/>
    <col min="14337" max="14337" width="30.7109375" style="42" customWidth="1"/>
    <col min="14338" max="14339" width="20.7109375" style="42" customWidth="1"/>
    <col min="14340" max="14340" width="21.42578125" style="42" customWidth="1"/>
    <col min="14341" max="14592" width="11.42578125" style="42"/>
    <col min="14593" max="14593" width="30.7109375" style="42" customWidth="1"/>
    <col min="14594" max="14595" width="20.7109375" style="42" customWidth="1"/>
    <col min="14596" max="14596" width="21.42578125" style="42" customWidth="1"/>
    <col min="14597" max="14848" width="11.42578125" style="42"/>
    <col min="14849" max="14849" width="30.7109375" style="42" customWidth="1"/>
    <col min="14850" max="14851" width="20.7109375" style="42" customWidth="1"/>
    <col min="14852" max="14852" width="21.42578125" style="42" customWidth="1"/>
    <col min="14853" max="15104" width="11.42578125" style="42"/>
    <col min="15105" max="15105" width="30.7109375" style="42" customWidth="1"/>
    <col min="15106" max="15107" width="20.7109375" style="42" customWidth="1"/>
    <col min="15108" max="15108" width="21.42578125" style="42" customWidth="1"/>
    <col min="15109" max="15360" width="11.42578125" style="42"/>
    <col min="15361" max="15361" width="30.7109375" style="42" customWidth="1"/>
    <col min="15362" max="15363" width="20.7109375" style="42" customWidth="1"/>
    <col min="15364" max="15364" width="21.42578125" style="42" customWidth="1"/>
    <col min="15365" max="15616" width="11.42578125" style="42"/>
    <col min="15617" max="15617" width="30.7109375" style="42" customWidth="1"/>
    <col min="15618" max="15619" width="20.7109375" style="42" customWidth="1"/>
    <col min="15620" max="15620" width="21.42578125" style="42" customWidth="1"/>
    <col min="15621" max="15872" width="11.42578125" style="42"/>
    <col min="15873" max="15873" width="30.7109375" style="42" customWidth="1"/>
    <col min="15874" max="15875" width="20.7109375" style="42" customWidth="1"/>
    <col min="15876" max="15876" width="21.42578125" style="42" customWidth="1"/>
    <col min="15877" max="16128" width="11.42578125" style="42"/>
    <col min="16129" max="16129" width="30.7109375" style="42" customWidth="1"/>
    <col min="16130" max="16131" width="20.7109375" style="42" customWidth="1"/>
    <col min="16132" max="16132" width="21.42578125" style="42" customWidth="1"/>
    <col min="16133" max="16384" width="11.42578125" style="42"/>
  </cols>
  <sheetData>
    <row r="1" spans="1:7" s="78" customFormat="1" ht="53.45" customHeight="1">
      <c r="A1" s="81" t="s">
        <v>640</v>
      </c>
      <c r="B1" s="81"/>
      <c r="C1" s="81"/>
      <c r="D1" s="81"/>
      <c r="E1" s="80"/>
      <c r="F1" s="80"/>
      <c r="G1" s="80"/>
    </row>
    <row r="13" spans="1:7" s="126" customFormat="1"/>
    <row r="14" spans="1:7" ht="18" customHeight="1"/>
    <row r="15" spans="1:7" ht="18" customHeight="1"/>
    <row r="16" spans="1:7" ht="18" customHeight="1"/>
    <row r="29" spans="1:4">
      <c r="A29" s="890"/>
    </row>
    <row r="30" spans="1:4" ht="13.5" thickBot="1"/>
    <row r="31" spans="1:4" ht="18" customHeight="1" thickBot="1">
      <c r="A31" s="124"/>
      <c r="B31" s="327" t="s">
        <v>460</v>
      </c>
      <c r="C31" s="1067" t="s">
        <v>461</v>
      </c>
      <c r="D31" s="125" t="s">
        <v>462</v>
      </c>
    </row>
    <row r="32" spans="1:4" ht="21" customHeight="1" thickBot="1">
      <c r="A32" s="245" t="s">
        <v>458</v>
      </c>
      <c r="B32" s="1068">
        <v>48</v>
      </c>
      <c r="C32" s="1069">
        <v>142</v>
      </c>
      <c r="D32" s="1070">
        <f>SUM(B32:C32)</f>
        <v>190</v>
      </c>
    </row>
    <row r="33" spans="1:4" ht="21" customHeight="1" thickBot="1">
      <c r="A33" s="247" t="s">
        <v>459</v>
      </c>
      <c r="B33" s="1071">
        <v>27</v>
      </c>
      <c r="C33" s="1072">
        <v>53</v>
      </c>
      <c r="D33" s="1070">
        <f>SUM(B33:C33)</f>
        <v>80</v>
      </c>
    </row>
    <row r="34" spans="1:4" ht="21" customHeight="1" thickBot="1">
      <c r="A34" s="860" t="s">
        <v>463</v>
      </c>
      <c r="B34" s="856">
        <f>SUM(B32:B33)</f>
        <v>75</v>
      </c>
      <c r="C34" s="1073">
        <f>SUM(C32:C33)</f>
        <v>195</v>
      </c>
      <c r="D34" s="1074">
        <f>SUM(D32:D33)</f>
        <v>270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2"/>
  <sheetViews>
    <sheetView topLeftCell="A7" zoomScaleNormal="100" workbookViewId="0">
      <selection activeCell="B37" sqref="B37"/>
    </sheetView>
  </sheetViews>
  <sheetFormatPr baseColWidth="10" defaultColWidth="11.5703125" defaultRowHeight="12.75"/>
  <cols>
    <col min="1" max="1" width="35" style="12" customWidth="1"/>
    <col min="2" max="2" width="12.7109375" style="12" customWidth="1"/>
    <col min="3" max="3" width="10.7109375" style="12" customWidth="1"/>
    <col min="4" max="4" width="12.7109375" style="12" customWidth="1"/>
    <col min="5" max="5" width="10.7109375" style="12" customWidth="1"/>
    <col min="6" max="6" width="2.28515625" style="13" customWidth="1"/>
    <col min="7" max="7" width="12.7109375" style="12" customWidth="1"/>
    <col min="8" max="16384" width="11.5703125" style="12"/>
  </cols>
  <sheetData>
    <row r="1" spans="1:8" s="386" customFormat="1" ht="45" customHeight="1">
      <c r="A1" s="384" t="s">
        <v>432</v>
      </c>
      <c r="B1" s="384"/>
      <c r="C1" s="384"/>
      <c r="D1" s="384"/>
      <c r="E1" s="384"/>
      <c r="F1" s="384"/>
      <c r="G1" s="384"/>
      <c r="H1" s="384"/>
    </row>
    <row r="2" spans="1:8" ht="15" customHeight="1" thickBot="1">
      <c r="A2"/>
    </row>
    <row r="3" spans="1:8" ht="19.899999999999999" customHeight="1" thickBot="1">
      <c r="A3" s="14"/>
      <c r="B3" s="1106">
        <v>2018</v>
      </c>
      <c r="C3" s="1107"/>
      <c r="D3" s="1106">
        <v>2019</v>
      </c>
      <c r="E3" s="1107"/>
      <c r="F3" s="396"/>
      <c r="G3" s="1108" t="s">
        <v>581</v>
      </c>
      <c r="H3" s="1109"/>
    </row>
    <row r="4" spans="1:8" ht="39" thickBot="1">
      <c r="B4" s="397" t="s">
        <v>0</v>
      </c>
      <c r="C4" s="398" t="s">
        <v>37</v>
      </c>
      <c r="D4" s="397" t="s">
        <v>0</v>
      </c>
      <c r="E4" s="398" t="s">
        <v>37</v>
      </c>
      <c r="F4" s="399"/>
      <c r="G4" s="400" t="s">
        <v>0</v>
      </c>
      <c r="H4" s="401" t="s">
        <v>38</v>
      </c>
    </row>
    <row r="5" spans="1:8" ht="19.899999999999999" customHeight="1">
      <c r="A5" s="402" t="s">
        <v>39</v>
      </c>
      <c r="B5" s="403">
        <v>15527.24</v>
      </c>
      <c r="C5" s="404">
        <f>B5/$B$9</f>
        <v>0.6118041264126105</v>
      </c>
      <c r="D5" s="403">
        <v>16718.03</v>
      </c>
      <c r="E5" s="404">
        <f>D5/$D$9</f>
        <v>0.62306406240915668</v>
      </c>
      <c r="F5" s="405"/>
      <c r="G5" s="406">
        <f>D5-B5</f>
        <v>1190.7899999999991</v>
      </c>
      <c r="H5" s="407">
        <f>D5/B5-1</f>
        <v>7.6690384124931343E-2</v>
      </c>
    </row>
    <row r="6" spans="1:8" ht="19.899999999999999" customHeight="1">
      <c r="A6" s="408" t="s">
        <v>40</v>
      </c>
      <c r="B6" s="409">
        <v>7173.79</v>
      </c>
      <c r="C6" s="407">
        <f t="shared" ref="C6:C8" si="0">B6/$B$9</f>
        <v>0.28266158853843448</v>
      </c>
      <c r="D6" s="409">
        <v>6859.08</v>
      </c>
      <c r="E6" s="407">
        <f>D6/$D$9</f>
        <v>0.25563097142363062</v>
      </c>
      <c r="F6" s="405"/>
      <c r="G6" s="406">
        <f>D6-B6</f>
        <v>-314.71000000000004</v>
      </c>
      <c r="H6" s="407">
        <f>D6/B6-1</f>
        <v>-4.3869419093672923E-2</v>
      </c>
    </row>
    <row r="7" spans="1:8" ht="19.899999999999999" customHeight="1">
      <c r="A7" s="408" t="s">
        <v>41</v>
      </c>
      <c r="B7" s="409">
        <v>1082.3800000000001</v>
      </c>
      <c r="C7" s="407">
        <f t="shared" si="0"/>
        <v>4.2647923928945612E-2</v>
      </c>
      <c r="D7" s="409">
        <v>1686.22</v>
      </c>
      <c r="E7" s="407">
        <f>D7/$D$9</f>
        <v>6.28437132434604E-2</v>
      </c>
      <c r="F7" s="405"/>
      <c r="G7" s="406">
        <f>D7-B7</f>
        <v>603.83999999999992</v>
      </c>
      <c r="H7" s="407">
        <f>D7/B7-1</f>
        <v>0.55788170513128454</v>
      </c>
    </row>
    <row r="8" spans="1:8" ht="19.899999999999999" customHeight="1" thickBot="1">
      <c r="A8" s="410" t="s">
        <v>42</v>
      </c>
      <c r="B8" s="411">
        <v>1596.02</v>
      </c>
      <c r="C8" s="412">
        <f t="shared" si="0"/>
        <v>6.2886361120009393E-2</v>
      </c>
      <c r="D8" s="411">
        <v>1568.63</v>
      </c>
      <c r="E8" s="412">
        <f>D8/$D$9</f>
        <v>5.8461252923752122E-2</v>
      </c>
      <c r="F8" s="405"/>
      <c r="G8" s="413">
        <f>D8-B8</f>
        <v>-27.389999999999873</v>
      </c>
      <c r="H8" s="414">
        <f>D8/B8-1</f>
        <v>-1.7161439079710683E-2</v>
      </c>
    </row>
    <row r="9" spans="1:8" ht="19.899999999999999" customHeight="1" thickBot="1">
      <c r="A9" s="415" t="s">
        <v>43</v>
      </c>
      <c r="B9" s="416">
        <f>SUM(B5:B8)</f>
        <v>25379.43</v>
      </c>
      <c r="C9" s="417">
        <f>B9/$B$9</f>
        <v>1</v>
      </c>
      <c r="D9" s="418">
        <f>SUM(D5:D8)</f>
        <v>26831.960000000003</v>
      </c>
      <c r="E9" s="417">
        <f>D9/$D$9</f>
        <v>1</v>
      </c>
      <c r="F9" s="15"/>
      <c r="G9" s="419">
        <f>D9-B9</f>
        <v>1452.5300000000025</v>
      </c>
      <c r="H9" s="417">
        <f>D9/B9-1</f>
        <v>5.7232569841009218E-2</v>
      </c>
    </row>
    <row r="10" spans="1:8">
      <c r="B10" s="192"/>
      <c r="D10" s="192"/>
    </row>
    <row r="11" spans="1:8">
      <c r="A11" s="83"/>
    </row>
    <row r="12" spans="1:8" ht="19.899999999999999" customHeight="1"/>
  </sheetData>
  <mergeCells count="3">
    <mergeCell ref="B3:C3"/>
    <mergeCell ref="D3:E3"/>
    <mergeCell ref="G3:H3"/>
  </mergeCells>
  <printOptions horizontalCentered="1" vertic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5"/>
  <sheetViews>
    <sheetView zoomScaleNormal="100" workbookViewId="0">
      <selection activeCell="A2" sqref="A2"/>
    </sheetView>
  </sheetViews>
  <sheetFormatPr baseColWidth="10" defaultRowHeight="12.75"/>
  <cols>
    <col min="1" max="1" width="43.7109375" style="42" customWidth="1"/>
    <col min="2" max="2" width="26.85546875" style="42" customWidth="1"/>
    <col min="3" max="3" width="13.28515625" style="42" customWidth="1"/>
    <col min="4" max="4" width="21" style="42" customWidth="1"/>
    <col min="5" max="256" width="11.42578125" style="42"/>
    <col min="257" max="257" width="43.7109375" style="42" customWidth="1"/>
    <col min="258" max="258" width="26.85546875" style="42" customWidth="1"/>
    <col min="259" max="259" width="13.28515625" style="42" customWidth="1"/>
    <col min="260" max="260" width="21" style="42" customWidth="1"/>
    <col min="261" max="512" width="11.42578125" style="42"/>
    <col min="513" max="513" width="43.7109375" style="42" customWidth="1"/>
    <col min="514" max="514" width="26.85546875" style="42" customWidth="1"/>
    <col min="515" max="515" width="13.28515625" style="42" customWidth="1"/>
    <col min="516" max="516" width="21" style="42" customWidth="1"/>
    <col min="517" max="768" width="11.42578125" style="42"/>
    <col min="769" max="769" width="43.7109375" style="42" customWidth="1"/>
    <col min="770" max="770" width="26.85546875" style="42" customWidth="1"/>
    <col min="771" max="771" width="13.28515625" style="42" customWidth="1"/>
    <col min="772" max="772" width="21" style="42" customWidth="1"/>
    <col min="773" max="1024" width="11.42578125" style="42"/>
    <col min="1025" max="1025" width="43.7109375" style="42" customWidth="1"/>
    <col min="1026" max="1026" width="26.85546875" style="42" customWidth="1"/>
    <col min="1027" max="1027" width="13.28515625" style="42" customWidth="1"/>
    <col min="1028" max="1028" width="21" style="42" customWidth="1"/>
    <col min="1029" max="1280" width="11.42578125" style="42"/>
    <col min="1281" max="1281" width="43.7109375" style="42" customWidth="1"/>
    <col min="1282" max="1282" width="26.85546875" style="42" customWidth="1"/>
    <col min="1283" max="1283" width="13.28515625" style="42" customWidth="1"/>
    <col min="1284" max="1284" width="21" style="42" customWidth="1"/>
    <col min="1285" max="1536" width="11.42578125" style="42"/>
    <col min="1537" max="1537" width="43.7109375" style="42" customWidth="1"/>
    <col min="1538" max="1538" width="26.85546875" style="42" customWidth="1"/>
    <col min="1539" max="1539" width="13.28515625" style="42" customWidth="1"/>
    <col min="1540" max="1540" width="21" style="42" customWidth="1"/>
    <col min="1541" max="1792" width="11.42578125" style="42"/>
    <col min="1793" max="1793" width="43.7109375" style="42" customWidth="1"/>
    <col min="1794" max="1794" width="26.85546875" style="42" customWidth="1"/>
    <col min="1795" max="1795" width="13.28515625" style="42" customWidth="1"/>
    <col min="1796" max="1796" width="21" style="42" customWidth="1"/>
    <col min="1797" max="2048" width="11.42578125" style="42"/>
    <col min="2049" max="2049" width="43.7109375" style="42" customWidth="1"/>
    <col min="2050" max="2050" width="26.85546875" style="42" customWidth="1"/>
    <col min="2051" max="2051" width="13.28515625" style="42" customWidth="1"/>
    <col min="2052" max="2052" width="21" style="42" customWidth="1"/>
    <col min="2053" max="2304" width="11.42578125" style="42"/>
    <col min="2305" max="2305" width="43.7109375" style="42" customWidth="1"/>
    <col min="2306" max="2306" width="26.85546875" style="42" customWidth="1"/>
    <col min="2307" max="2307" width="13.28515625" style="42" customWidth="1"/>
    <col min="2308" max="2308" width="21" style="42" customWidth="1"/>
    <col min="2309" max="2560" width="11.42578125" style="42"/>
    <col min="2561" max="2561" width="43.7109375" style="42" customWidth="1"/>
    <col min="2562" max="2562" width="26.85546875" style="42" customWidth="1"/>
    <col min="2563" max="2563" width="13.28515625" style="42" customWidth="1"/>
    <col min="2564" max="2564" width="21" style="42" customWidth="1"/>
    <col min="2565" max="2816" width="11.42578125" style="42"/>
    <col min="2817" max="2817" width="43.7109375" style="42" customWidth="1"/>
    <col min="2818" max="2818" width="26.85546875" style="42" customWidth="1"/>
    <col min="2819" max="2819" width="13.28515625" style="42" customWidth="1"/>
    <col min="2820" max="2820" width="21" style="42" customWidth="1"/>
    <col min="2821" max="3072" width="11.42578125" style="42"/>
    <col min="3073" max="3073" width="43.7109375" style="42" customWidth="1"/>
    <col min="3074" max="3074" width="26.85546875" style="42" customWidth="1"/>
    <col min="3075" max="3075" width="13.28515625" style="42" customWidth="1"/>
    <col min="3076" max="3076" width="21" style="42" customWidth="1"/>
    <col min="3077" max="3328" width="11.42578125" style="42"/>
    <col min="3329" max="3329" width="43.7109375" style="42" customWidth="1"/>
    <col min="3330" max="3330" width="26.85546875" style="42" customWidth="1"/>
    <col min="3331" max="3331" width="13.28515625" style="42" customWidth="1"/>
    <col min="3332" max="3332" width="21" style="42" customWidth="1"/>
    <col min="3333" max="3584" width="11.42578125" style="42"/>
    <col min="3585" max="3585" width="43.7109375" style="42" customWidth="1"/>
    <col min="3586" max="3586" width="26.85546875" style="42" customWidth="1"/>
    <col min="3587" max="3587" width="13.28515625" style="42" customWidth="1"/>
    <col min="3588" max="3588" width="21" style="42" customWidth="1"/>
    <col min="3589" max="3840" width="11.42578125" style="42"/>
    <col min="3841" max="3841" width="43.7109375" style="42" customWidth="1"/>
    <col min="3842" max="3842" width="26.85546875" style="42" customWidth="1"/>
    <col min="3843" max="3843" width="13.28515625" style="42" customWidth="1"/>
    <col min="3844" max="3844" width="21" style="42" customWidth="1"/>
    <col min="3845" max="4096" width="11.42578125" style="42"/>
    <col min="4097" max="4097" width="43.7109375" style="42" customWidth="1"/>
    <col min="4098" max="4098" width="26.85546875" style="42" customWidth="1"/>
    <col min="4099" max="4099" width="13.28515625" style="42" customWidth="1"/>
    <col min="4100" max="4100" width="21" style="42" customWidth="1"/>
    <col min="4101" max="4352" width="11.42578125" style="42"/>
    <col min="4353" max="4353" width="43.7109375" style="42" customWidth="1"/>
    <col min="4354" max="4354" width="26.85546875" style="42" customWidth="1"/>
    <col min="4355" max="4355" width="13.28515625" style="42" customWidth="1"/>
    <col min="4356" max="4356" width="21" style="42" customWidth="1"/>
    <col min="4357" max="4608" width="11.42578125" style="42"/>
    <col min="4609" max="4609" width="43.7109375" style="42" customWidth="1"/>
    <col min="4610" max="4610" width="26.85546875" style="42" customWidth="1"/>
    <col min="4611" max="4611" width="13.28515625" style="42" customWidth="1"/>
    <col min="4612" max="4612" width="21" style="42" customWidth="1"/>
    <col min="4613" max="4864" width="11.42578125" style="42"/>
    <col min="4865" max="4865" width="43.7109375" style="42" customWidth="1"/>
    <col min="4866" max="4866" width="26.85546875" style="42" customWidth="1"/>
    <col min="4867" max="4867" width="13.28515625" style="42" customWidth="1"/>
    <col min="4868" max="4868" width="21" style="42" customWidth="1"/>
    <col min="4869" max="5120" width="11.42578125" style="42"/>
    <col min="5121" max="5121" width="43.7109375" style="42" customWidth="1"/>
    <col min="5122" max="5122" width="26.85546875" style="42" customWidth="1"/>
    <col min="5123" max="5123" width="13.28515625" style="42" customWidth="1"/>
    <col min="5124" max="5124" width="21" style="42" customWidth="1"/>
    <col min="5125" max="5376" width="11.42578125" style="42"/>
    <col min="5377" max="5377" width="43.7109375" style="42" customWidth="1"/>
    <col min="5378" max="5378" width="26.85546875" style="42" customWidth="1"/>
    <col min="5379" max="5379" width="13.28515625" style="42" customWidth="1"/>
    <col min="5380" max="5380" width="21" style="42" customWidth="1"/>
    <col min="5381" max="5632" width="11.42578125" style="42"/>
    <col min="5633" max="5633" width="43.7109375" style="42" customWidth="1"/>
    <col min="5634" max="5634" width="26.85546875" style="42" customWidth="1"/>
    <col min="5635" max="5635" width="13.28515625" style="42" customWidth="1"/>
    <col min="5636" max="5636" width="21" style="42" customWidth="1"/>
    <col min="5637" max="5888" width="11.42578125" style="42"/>
    <col min="5889" max="5889" width="43.7109375" style="42" customWidth="1"/>
    <col min="5890" max="5890" width="26.85546875" style="42" customWidth="1"/>
    <col min="5891" max="5891" width="13.28515625" style="42" customWidth="1"/>
    <col min="5892" max="5892" width="21" style="42" customWidth="1"/>
    <col min="5893" max="6144" width="11.42578125" style="42"/>
    <col min="6145" max="6145" width="43.7109375" style="42" customWidth="1"/>
    <col min="6146" max="6146" width="26.85546875" style="42" customWidth="1"/>
    <col min="6147" max="6147" width="13.28515625" style="42" customWidth="1"/>
    <col min="6148" max="6148" width="21" style="42" customWidth="1"/>
    <col min="6149" max="6400" width="11.42578125" style="42"/>
    <col min="6401" max="6401" width="43.7109375" style="42" customWidth="1"/>
    <col min="6402" max="6402" width="26.85546875" style="42" customWidth="1"/>
    <col min="6403" max="6403" width="13.28515625" style="42" customWidth="1"/>
    <col min="6404" max="6404" width="21" style="42" customWidth="1"/>
    <col min="6405" max="6656" width="11.42578125" style="42"/>
    <col min="6657" max="6657" width="43.7109375" style="42" customWidth="1"/>
    <col min="6658" max="6658" width="26.85546875" style="42" customWidth="1"/>
    <col min="6659" max="6659" width="13.28515625" style="42" customWidth="1"/>
    <col min="6660" max="6660" width="21" style="42" customWidth="1"/>
    <col min="6661" max="6912" width="11.42578125" style="42"/>
    <col min="6913" max="6913" width="43.7109375" style="42" customWidth="1"/>
    <col min="6914" max="6914" width="26.85546875" style="42" customWidth="1"/>
    <col min="6915" max="6915" width="13.28515625" style="42" customWidth="1"/>
    <col min="6916" max="6916" width="21" style="42" customWidth="1"/>
    <col min="6917" max="7168" width="11.42578125" style="42"/>
    <col min="7169" max="7169" width="43.7109375" style="42" customWidth="1"/>
    <col min="7170" max="7170" width="26.85546875" style="42" customWidth="1"/>
    <col min="7171" max="7171" width="13.28515625" style="42" customWidth="1"/>
    <col min="7172" max="7172" width="21" style="42" customWidth="1"/>
    <col min="7173" max="7424" width="11.42578125" style="42"/>
    <col min="7425" max="7425" width="43.7109375" style="42" customWidth="1"/>
    <col min="7426" max="7426" width="26.85546875" style="42" customWidth="1"/>
    <col min="7427" max="7427" width="13.28515625" style="42" customWidth="1"/>
    <col min="7428" max="7428" width="21" style="42" customWidth="1"/>
    <col min="7429" max="7680" width="11.42578125" style="42"/>
    <col min="7681" max="7681" width="43.7109375" style="42" customWidth="1"/>
    <col min="7682" max="7682" width="26.85546875" style="42" customWidth="1"/>
    <col min="7683" max="7683" width="13.28515625" style="42" customWidth="1"/>
    <col min="7684" max="7684" width="21" style="42" customWidth="1"/>
    <col min="7685" max="7936" width="11.42578125" style="42"/>
    <col min="7937" max="7937" width="43.7109375" style="42" customWidth="1"/>
    <col min="7938" max="7938" width="26.85546875" style="42" customWidth="1"/>
    <col min="7939" max="7939" width="13.28515625" style="42" customWidth="1"/>
    <col min="7940" max="7940" width="21" style="42" customWidth="1"/>
    <col min="7941" max="8192" width="11.42578125" style="42"/>
    <col min="8193" max="8193" width="43.7109375" style="42" customWidth="1"/>
    <col min="8194" max="8194" width="26.85546875" style="42" customWidth="1"/>
    <col min="8195" max="8195" width="13.28515625" style="42" customWidth="1"/>
    <col min="8196" max="8196" width="21" style="42" customWidth="1"/>
    <col min="8197" max="8448" width="11.42578125" style="42"/>
    <col min="8449" max="8449" width="43.7109375" style="42" customWidth="1"/>
    <col min="8450" max="8450" width="26.85546875" style="42" customWidth="1"/>
    <col min="8451" max="8451" width="13.28515625" style="42" customWidth="1"/>
    <col min="8452" max="8452" width="21" style="42" customWidth="1"/>
    <col min="8453" max="8704" width="11.42578125" style="42"/>
    <col min="8705" max="8705" width="43.7109375" style="42" customWidth="1"/>
    <col min="8706" max="8706" width="26.85546875" style="42" customWidth="1"/>
    <col min="8707" max="8707" width="13.28515625" style="42" customWidth="1"/>
    <col min="8708" max="8708" width="21" style="42" customWidth="1"/>
    <col min="8709" max="8960" width="11.42578125" style="42"/>
    <col min="8961" max="8961" width="43.7109375" style="42" customWidth="1"/>
    <col min="8962" max="8962" width="26.85546875" style="42" customWidth="1"/>
    <col min="8963" max="8963" width="13.28515625" style="42" customWidth="1"/>
    <col min="8964" max="8964" width="21" style="42" customWidth="1"/>
    <col min="8965" max="9216" width="11.42578125" style="42"/>
    <col min="9217" max="9217" width="43.7109375" style="42" customWidth="1"/>
    <col min="9218" max="9218" width="26.85546875" style="42" customWidth="1"/>
    <col min="9219" max="9219" width="13.28515625" style="42" customWidth="1"/>
    <col min="9220" max="9220" width="21" style="42" customWidth="1"/>
    <col min="9221" max="9472" width="11.42578125" style="42"/>
    <col min="9473" max="9473" width="43.7109375" style="42" customWidth="1"/>
    <col min="9474" max="9474" width="26.85546875" style="42" customWidth="1"/>
    <col min="9475" max="9475" width="13.28515625" style="42" customWidth="1"/>
    <col min="9476" max="9476" width="21" style="42" customWidth="1"/>
    <col min="9477" max="9728" width="11.42578125" style="42"/>
    <col min="9729" max="9729" width="43.7109375" style="42" customWidth="1"/>
    <col min="9730" max="9730" width="26.85546875" style="42" customWidth="1"/>
    <col min="9731" max="9731" width="13.28515625" style="42" customWidth="1"/>
    <col min="9732" max="9732" width="21" style="42" customWidth="1"/>
    <col min="9733" max="9984" width="11.42578125" style="42"/>
    <col min="9985" max="9985" width="43.7109375" style="42" customWidth="1"/>
    <col min="9986" max="9986" width="26.85546875" style="42" customWidth="1"/>
    <col min="9987" max="9987" width="13.28515625" style="42" customWidth="1"/>
    <col min="9988" max="9988" width="21" style="42" customWidth="1"/>
    <col min="9989" max="10240" width="11.42578125" style="42"/>
    <col min="10241" max="10241" width="43.7109375" style="42" customWidth="1"/>
    <col min="10242" max="10242" width="26.85546875" style="42" customWidth="1"/>
    <col min="10243" max="10243" width="13.28515625" style="42" customWidth="1"/>
    <col min="10244" max="10244" width="21" style="42" customWidth="1"/>
    <col min="10245" max="10496" width="11.42578125" style="42"/>
    <col min="10497" max="10497" width="43.7109375" style="42" customWidth="1"/>
    <col min="10498" max="10498" width="26.85546875" style="42" customWidth="1"/>
    <col min="10499" max="10499" width="13.28515625" style="42" customWidth="1"/>
    <col min="10500" max="10500" width="21" style="42" customWidth="1"/>
    <col min="10501" max="10752" width="11.42578125" style="42"/>
    <col min="10753" max="10753" width="43.7109375" style="42" customWidth="1"/>
    <col min="10754" max="10754" width="26.85546875" style="42" customWidth="1"/>
    <col min="10755" max="10755" width="13.28515625" style="42" customWidth="1"/>
    <col min="10756" max="10756" width="21" style="42" customWidth="1"/>
    <col min="10757" max="11008" width="11.42578125" style="42"/>
    <col min="11009" max="11009" width="43.7109375" style="42" customWidth="1"/>
    <col min="11010" max="11010" width="26.85546875" style="42" customWidth="1"/>
    <col min="11011" max="11011" width="13.28515625" style="42" customWidth="1"/>
    <col min="11012" max="11012" width="21" style="42" customWidth="1"/>
    <col min="11013" max="11264" width="11.42578125" style="42"/>
    <col min="11265" max="11265" width="43.7109375" style="42" customWidth="1"/>
    <col min="11266" max="11266" width="26.85546875" style="42" customWidth="1"/>
    <col min="11267" max="11267" width="13.28515625" style="42" customWidth="1"/>
    <col min="11268" max="11268" width="21" style="42" customWidth="1"/>
    <col min="11269" max="11520" width="11.42578125" style="42"/>
    <col min="11521" max="11521" width="43.7109375" style="42" customWidth="1"/>
    <col min="11522" max="11522" width="26.85546875" style="42" customWidth="1"/>
    <col min="11523" max="11523" width="13.28515625" style="42" customWidth="1"/>
    <col min="11524" max="11524" width="21" style="42" customWidth="1"/>
    <col min="11525" max="11776" width="11.42578125" style="42"/>
    <col min="11777" max="11777" width="43.7109375" style="42" customWidth="1"/>
    <col min="11778" max="11778" width="26.85546875" style="42" customWidth="1"/>
    <col min="11779" max="11779" width="13.28515625" style="42" customWidth="1"/>
    <col min="11780" max="11780" width="21" style="42" customWidth="1"/>
    <col min="11781" max="12032" width="11.42578125" style="42"/>
    <col min="12033" max="12033" width="43.7109375" style="42" customWidth="1"/>
    <col min="12034" max="12034" width="26.85546875" style="42" customWidth="1"/>
    <col min="12035" max="12035" width="13.28515625" style="42" customWidth="1"/>
    <col min="12036" max="12036" width="21" style="42" customWidth="1"/>
    <col min="12037" max="12288" width="11.42578125" style="42"/>
    <col min="12289" max="12289" width="43.7109375" style="42" customWidth="1"/>
    <col min="12290" max="12290" width="26.85546875" style="42" customWidth="1"/>
    <col min="12291" max="12291" width="13.28515625" style="42" customWidth="1"/>
    <col min="12292" max="12292" width="21" style="42" customWidth="1"/>
    <col min="12293" max="12544" width="11.42578125" style="42"/>
    <col min="12545" max="12545" width="43.7109375" style="42" customWidth="1"/>
    <col min="12546" max="12546" width="26.85546875" style="42" customWidth="1"/>
    <col min="12547" max="12547" width="13.28515625" style="42" customWidth="1"/>
    <col min="12548" max="12548" width="21" style="42" customWidth="1"/>
    <col min="12549" max="12800" width="11.42578125" style="42"/>
    <col min="12801" max="12801" width="43.7109375" style="42" customWidth="1"/>
    <col min="12802" max="12802" width="26.85546875" style="42" customWidth="1"/>
    <col min="12803" max="12803" width="13.28515625" style="42" customWidth="1"/>
    <col min="12804" max="12804" width="21" style="42" customWidth="1"/>
    <col min="12805" max="13056" width="11.42578125" style="42"/>
    <col min="13057" max="13057" width="43.7109375" style="42" customWidth="1"/>
    <col min="13058" max="13058" width="26.85546875" style="42" customWidth="1"/>
    <col min="13059" max="13059" width="13.28515625" style="42" customWidth="1"/>
    <col min="13060" max="13060" width="21" style="42" customWidth="1"/>
    <col min="13061" max="13312" width="11.42578125" style="42"/>
    <col min="13313" max="13313" width="43.7109375" style="42" customWidth="1"/>
    <col min="13314" max="13314" width="26.85546875" style="42" customWidth="1"/>
    <col min="13315" max="13315" width="13.28515625" style="42" customWidth="1"/>
    <col min="13316" max="13316" width="21" style="42" customWidth="1"/>
    <col min="13317" max="13568" width="11.42578125" style="42"/>
    <col min="13569" max="13569" width="43.7109375" style="42" customWidth="1"/>
    <col min="13570" max="13570" width="26.85546875" style="42" customWidth="1"/>
    <col min="13571" max="13571" width="13.28515625" style="42" customWidth="1"/>
    <col min="13572" max="13572" width="21" style="42" customWidth="1"/>
    <col min="13573" max="13824" width="11.42578125" style="42"/>
    <col min="13825" max="13825" width="43.7109375" style="42" customWidth="1"/>
    <col min="13826" max="13826" width="26.85546875" style="42" customWidth="1"/>
    <col min="13827" max="13827" width="13.28515625" style="42" customWidth="1"/>
    <col min="13828" max="13828" width="21" style="42" customWidth="1"/>
    <col min="13829" max="14080" width="11.42578125" style="42"/>
    <col min="14081" max="14081" width="43.7109375" style="42" customWidth="1"/>
    <col min="14082" max="14082" width="26.85546875" style="42" customWidth="1"/>
    <col min="14083" max="14083" width="13.28515625" style="42" customWidth="1"/>
    <col min="14084" max="14084" width="21" style="42" customWidth="1"/>
    <col min="14085" max="14336" width="11.42578125" style="42"/>
    <col min="14337" max="14337" width="43.7109375" style="42" customWidth="1"/>
    <col min="14338" max="14338" width="26.85546875" style="42" customWidth="1"/>
    <col min="14339" max="14339" width="13.28515625" style="42" customWidth="1"/>
    <col min="14340" max="14340" width="21" style="42" customWidth="1"/>
    <col min="14341" max="14592" width="11.42578125" style="42"/>
    <col min="14593" max="14593" width="43.7109375" style="42" customWidth="1"/>
    <col min="14594" max="14594" width="26.85546875" style="42" customWidth="1"/>
    <col min="14595" max="14595" width="13.28515625" style="42" customWidth="1"/>
    <col min="14596" max="14596" width="21" style="42" customWidth="1"/>
    <col min="14597" max="14848" width="11.42578125" style="42"/>
    <col min="14849" max="14849" width="43.7109375" style="42" customWidth="1"/>
    <col min="14850" max="14850" width="26.85546875" style="42" customWidth="1"/>
    <col min="14851" max="14851" width="13.28515625" style="42" customWidth="1"/>
    <col min="14852" max="14852" width="21" style="42" customWidth="1"/>
    <col min="14853" max="15104" width="11.42578125" style="42"/>
    <col min="15105" max="15105" width="43.7109375" style="42" customWidth="1"/>
    <col min="15106" max="15106" width="26.85546875" style="42" customWidth="1"/>
    <col min="15107" max="15107" width="13.28515625" style="42" customWidth="1"/>
    <col min="15108" max="15108" width="21" style="42" customWidth="1"/>
    <col min="15109" max="15360" width="11.42578125" style="42"/>
    <col min="15361" max="15361" width="43.7109375" style="42" customWidth="1"/>
    <col min="15362" max="15362" width="26.85546875" style="42" customWidth="1"/>
    <col min="15363" max="15363" width="13.28515625" style="42" customWidth="1"/>
    <col min="15364" max="15364" width="21" style="42" customWidth="1"/>
    <col min="15365" max="15616" width="11.42578125" style="42"/>
    <col min="15617" max="15617" width="43.7109375" style="42" customWidth="1"/>
    <col min="15618" max="15618" width="26.85546875" style="42" customWidth="1"/>
    <col min="15619" max="15619" width="13.28515625" style="42" customWidth="1"/>
    <col min="15620" max="15620" width="21" style="42" customWidth="1"/>
    <col min="15621" max="15872" width="11.42578125" style="42"/>
    <col min="15873" max="15873" width="43.7109375" style="42" customWidth="1"/>
    <col min="15874" max="15874" width="26.85546875" style="42" customWidth="1"/>
    <col min="15875" max="15875" width="13.28515625" style="42" customWidth="1"/>
    <col min="15876" max="15876" width="21" style="42" customWidth="1"/>
    <col min="15877" max="16128" width="11.42578125" style="42"/>
    <col min="16129" max="16129" width="43.7109375" style="42" customWidth="1"/>
    <col min="16130" max="16130" width="26.85546875" style="42" customWidth="1"/>
    <col min="16131" max="16131" width="13.28515625" style="42" customWidth="1"/>
    <col min="16132" max="16132" width="21" style="42" customWidth="1"/>
    <col min="16133" max="16384" width="11.42578125" style="42"/>
  </cols>
  <sheetData>
    <row r="1" spans="1:7" s="78" customFormat="1" ht="53.45" customHeight="1">
      <c r="A1" s="81" t="s">
        <v>641</v>
      </c>
      <c r="B1" s="81"/>
      <c r="C1" s="81"/>
      <c r="D1" s="80"/>
      <c r="E1" s="80"/>
      <c r="F1" s="80"/>
      <c r="G1" s="80"/>
    </row>
    <row r="14" spans="1:7" ht="13.5" thickBot="1"/>
    <row r="15" spans="1:7" ht="27" customHeight="1" thickBot="1">
      <c r="A15" s="128"/>
      <c r="B15" s="125" t="s">
        <v>232</v>
      </c>
    </row>
    <row r="16" spans="1:7" s="45" customFormat="1" ht="18" customHeight="1">
      <c r="E16"/>
    </row>
    <row r="17" spans="1:5" s="45" customFormat="1" ht="18" customHeight="1">
      <c r="E17"/>
    </row>
    <row r="18" spans="1:5" s="45" customFormat="1" ht="18" customHeight="1">
      <c r="E18"/>
    </row>
    <row r="19" spans="1:5" s="45" customFormat="1" ht="18" customHeight="1">
      <c r="E19"/>
    </row>
    <row r="20" spans="1:5" ht="18" customHeight="1"/>
    <row r="21" spans="1:5" ht="18" customHeight="1"/>
    <row r="25" spans="1:5">
      <c r="A25" s="890"/>
    </row>
    <row r="26" spans="1:5" ht="13.5" thickBot="1"/>
    <row r="27" spans="1:5" ht="18" customHeight="1">
      <c r="A27" s="1075" t="s">
        <v>464</v>
      </c>
      <c r="B27" s="1076">
        <v>60</v>
      </c>
    </row>
    <row r="28" spans="1:5" ht="18" customHeight="1">
      <c r="A28" s="1077" t="s">
        <v>465</v>
      </c>
      <c r="B28" s="1078">
        <v>3</v>
      </c>
    </row>
    <row r="29" spans="1:5" ht="18" customHeight="1">
      <c r="A29" s="1077" t="s">
        <v>466</v>
      </c>
      <c r="B29" s="1078">
        <v>8</v>
      </c>
    </row>
    <row r="30" spans="1:5" ht="18" customHeight="1">
      <c r="A30" s="1077" t="s">
        <v>467</v>
      </c>
      <c r="B30" s="1078">
        <v>4</v>
      </c>
    </row>
    <row r="31" spans="1:5" ht="18" customHeight="1" thickBot="1">
      <c r="A31" s="841" t="s">
        <v>461</v>
      </c>
      <c r="B31" s="1079">
        <v>195</v>
      </c>
    </row>
    <row r="32" spans="1:5" ht="18" customHeight="1" thickBot="1">
      <c r="A32" s="842" t="s">
        <v>590</v>
      </c>
      <c r="B32" s="843">
        <f>SUM(B27:B31)</f>
        <v>270</v>
      </c>
    </row>
    <row r="35" spans="1:1">
      <c r="A35" s="82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5"/>
  <sheetViews>
    <sheetView zoomScaleNormal="100" workbookViewId="0">
      <selection activeCell="B1" sqref="B1"/>
    </sheetView>
  </sheetViews>
  <sheetFormatPr baseColWidth="10" defaultRowHeight="12.75"/>
  <cols>
    <col min="1" max="1" width="37.7109375" style="42" customWidth="1"/>
    <col min="2" max="2" width="11.85546875" style="42" customWidth="1"/>
    <col min="3" max="3" width="13.42578125" style="42" customWidth="1"/>
    <col min="4" max="4" width="12" style="42" customWidth="1"/>
    <col min="5" max="5" width="13.140625" style="42" customWidth="1"/>
    <col min="6" max="6" width="2.28515625" style="42" customWidth="1"/>
    <col min="7" max="7" width="12.28515625" style="42" customWidth="1"/>
    <col min="8" max="8" width="9.7109375" style="42" customWidth="1"/>
    <col min="9" max="9" width="11.42578125" style="42" customWidth="1"/>
    <col min="10" max="10" width="9.7109375" style="42" customWidth="1"/>
    <col min="11" max="256" width="11.42578125" style="42"/>
    <col min="257" max="257" width="43.28515625" style="42" customWidth="1"/>
    <col min="258" max="258" width="10.7109375" style="42" customWidth="1"/>
    <col min="259" max="259" width="14.7109375" style="42" customWidth="1"/>
    <col min="260" max="260" width="10.7109375" style="42" customWidth="1"/>
    <col min="261" max="261" width="14.7109375" style="42" customWidth="1"/>
    <col min="262" max="262" width="4.7109375" style="42" customWidth="1"/>
    <col min="263" max="263" width="10.7109375" style="42" customWidth="1"/>
    <col min="264" max="264" width="9.7109375" style="42" customWidth="1"/>
    <col min="265" max="265" width="12.7109375" style="42" customWidth="1"/>
    <col min="266" max="266" width="9.7109375" style="42" customWidth="1"/>
    <col min="267" max="512" width="11.42578125" style="42"/>
    <col min="513" max="513" width="43.28515625" style="42" customWidth="1"/>
    <col min="514" max="514" width="10.7109375" style="42" customWidth="1"/>
    <col min="515" max="515" width="14.7109375" style="42" customWidth="1"/>
    <col min="516" max="516" width="10.7109375" style="42" customWidth="1"/>
    <col min="517" max="517" width="14.7109375" style="42" customWidth="1"/>
    <col min="518" max="518" width="4.7109375" style="42" customWidth="1"/>
    <col min="519" max="519" width="10.7109375" style="42" customWidth="1"/>
    <col min="520" max="520" width="9.7109375" style="42" customWidth="1"/>
    <col min="521" max="521" width="12.7109375" style="42" customWidth="1"/>
    <col min="522" max="522" width="9.7109375" style="42" customWidth="1"/>
    <col min="523" max="768" width="11.42578125" style="42"/>
    <col min="769" max="769" width="43.28515625" style="42" customWidth="1"/>
    <col min="770" max="770" width="10.7109375" style="42" customWidth="1"/>
    <col min="771" max="771" width="14.7109375" style="42" customWidth="1"/>
    <col min="772" max="772" width="10.7109375" style="42" customWidth="1"/>
    <col min="773" max="773" width="14.7109375" style="42" customWidth="1"/>
    <col min="774" max="774" width="4.7109375" style="42" customWidth="1"/>
    <col min="775" max="775" width="10.7109375" style="42" customWidth="1"/>
    <col min="776" max="776" width="9.7109375" style="42" customWidth="1"/>
    <col min="777" max="777" width="12.7109375" style="42" customWidth="1"/>
    <col min="778" max="778" width="9.7109375" style="42" customWidth="1"/>
    <col min="779" max="1024" width="11.42578125" style="42"/>
    <col min="1025" max="1025" width="43.28515625" style="42" customWidth="1"/>
    <col min="1026" max="1026" width="10.7109375" style="42" customWidth="1"/>
    <col min="1027" max="1027" width="14.7109375" style="42" customWidth="1"/>
    <col min="1028" max="1028" width="10.7109375" style="42" customWidth="1"/>
    <col min="1029" max="1029" width="14.7109375" style="42" customWidth="1"/>
    <col min="1030" max="1030" width="4.7109375" style="42" customWidth="1"/>
    <col min="1031" max="1031" width="10.7109375" style="42" customWidth="1"/>
    <col min="1032" max="1032" width="9.7109375" style="42" customWidth="1"/>
    <col min="1033" max="1033" width="12.7109375" style="42" customWidth="1"/>
    <col min="1034" max="1034" width="9.7109375" style="42" customWidth="1"/>
    <col min="1035" max="1280" width="11.42578125" style="42"/>
    <col min="1281" max="1281" width="43.28515625" style="42" customWidth="1"/>
    <col min="1282" max="1282" width="10.7109375" style="42" customWidth="1"/>
    <col min="1283" max="1283" width="14.7109375" style="42" customWidth="1"/>
    <col min="1284" max="1284" width="10.7109375" style="42" customWidth="1"/>
    <col min="1285" max="1285" width="14.7109375" style="42" customWidth="1"/>
    <col min="1286" max="1286" width="4.7109375" style="42" customWidth="1"/>
    <col min="1287" max="1287" width="10.7109375" style="42" customWidth="1"/>
    <col min="1288" max="1288" width="9.7109375" style="42" customWidth="1"/>
    <col min="1289" max="1289" width="12.7109375" style="42" customWidth="1"/>
    <col min="1290" max="1290" width="9.7109375" style="42" customWidth="1"/>
    <col min="1291" max="1536" width="11.42578125" style="42"/>
    <col min="1537" max="1537" width="43.28515625" style="42" customWidth="1"/>
    <col min="1538" max="1538" width="10.7109375" style="42" customWidth="1"/>
    <col min="1539" max="1539" width="14.7109375" style="42" customWidth="1"/>
    <col min="1540" max="1540" width="10.7109375" style="42" customWidth="1"/>
    <col min="1541" max="1541" width="14.7109375" style="42" customWidth="1"/>
    <col min="1542" max="1542" width="4.7109375" style="42" customWidth="1"/>
    <col min="1543" max="1543" width="10.7109375" style="42" customWidth="1"/>
    <col min="1544" max="1544" width="9.7109375" style="42" customWidth="1"/>
    <col min="1545" max="1545" width="12.7109375" style="42" customWidth="1"/>
    <col min="1546" max="1546" width="9.7109375" style="42" customWidth="1"/>
    <col min="1547" max="1792" width="11.42578125" style="42"/>
    <col min="1793" max="1793" width="43.28515625" style="42" customWidth="1"/>
    <col min="1794" max="1794" width="10.7109375" style="42" customWidth="1"/>
    <col min="1795" max="1795" width="14.7109375" style="42" customWidth="1"/>
    <col min="1796" max="1796" width="10.7109375" style="42" customWidth="1"/>
    <col min="1797" max="1797" width="14.7109375" style="42" customWidth="1"/>
    <col min="1798" max="1798" width="4.7109375" style="42" customWidth="1"/>
    <col min="1799" max="1799" width="10.7109375" style="42" customWidth="1"/>
    <col min="1800" max="1800" width="9.7109375" style="42" customWidth="1"/>
    <col min="1801" max="1801" width="12.7109375" style="42" customWidth="1"/>
    <col min="1802" max="1802" width="9.7109375" style="42" customWidth="1"/>
    <col min="1803" max="2048" width="11.42578125" style="42"/>
    <col min="2049" max="2049" width="43.28515625" style="42" customWidth="1"/>
    <col min="2050" max="2050" width="10.7109375" style="42" customWidth="1"/>
    <col min="2051" max="2051" width="14.7109375" style="42" customWidth="1"/>
    <col min="2052" max="2052" width="10.7109375" style="42" customWidth="1"/>
    <col min="2053" max="2053" width="14.7109375" style="42" customWidth="1"/>
    <col min="2054" max="2054" width="4.7109375" style="42" customWidth="1"/>
    <col min="2055" max="2055" width="10.7109375" style="42" customWidth="1"/>
    <col min="2056" max="2056" width="9.7109375" style="42" customWidth="1"/>
    <col min="2057" max="2057" width="12.7109375" style="42" customWidth="1"/>
    <col min="2058" max="2058" width="9.7109375" style="42" customWidth="1"/>
    <col min="2059" max="2304" width="11.42578125" style="42"/>
    <col min="2305" max="2305" width="43.28515625" style="42" customWidth="1"/>
    <col min="2306" max="2306" width="10.7109375" style="42" customWidth="1"/>
    <col min="2307" max="2307" width="14.7109375" style="42" customWidth="1"/>
    <col min="2308" max="2308" width="10.7109375" style="42" customWidth="1"/>
    <col min="2309" max="2309" width="14.7109375" style="42" customWidth="1"/>
    <col min="2310" max="2310" width="4.7109375" style="42" customWidth="1"/>
    <col min="2311" max="2311" width="10.7109375" style="42" customWidth="1"/>
    <col min="2312" max="2312" width="9.7109375" style="42" customWidth="1"/>
    <col min="2313" max="2313" width="12.7109375" style="42" customWidth="1"/>
    <col min="2314" max="2314" width="9.7109375" style="42" customWidth="1"/>
    <col min="2315" max="2560" width="11.42578125" style="42"/>
    <col min="2561" max="2561" width="43.28515625" style="42" customWidth="1"/>
    <col min="2562" max="2562" width="10.7109375" style="42" customWidth="1"/>
    <col min="2563" max="2563" width="14.7109375" style="42" customWidth="1"/>
    <col min="2564" max="2564" width="10.7109375" style="42" customWidth="1"/>
    <col min="2565" max="2565" width="14.7109375" style="42" customWidth="1"/>
    <col min="2566" max="2566" width="4.7109375" style="42" customWidth="1"/>
    <col min="2567" max="2567" width="10.7109375" style="42" customWidth="1"/>
    <col min="2568" max="2568" width="9.7109375" style="42" customWidth="1"/>
    <col min="2569" max="2569" width="12.7109375" style="42" customWidth="1"/>
    <col min="2570" max="2570" width="9.7109375" style="42" customWidth="1"/>
    <col min="2571" max="2816" width="11.42578125" style="42"/>
    <col min="2817" max="2817" width="43.28515625" style="42" customWidth="1"/>
    <col min="2818" max="2818" width="10.7109375" style="42" customWidth="1"/>
    <col min="2819" max="2819" width="14.7109375" style="42" customWidth="1"/>
    <col min="2820" max="2820" width="10.7109375" style="42" customWidth="1"/>
    <col min="2821" max="2821" width="14.7109375" style="42" customWidth="1"/>
    <col min="2822" max="2822" width="4.7109375" style="42" customWidth="1"/>
    <col min="2823" max="2823" width="10.7109375" style="42" customWidth="1"/>
    <col min="2824" max="2824" width="9.7109375" style="42" customWidth="1"/>
    <col min="2825" max="2825" width="12.7109375" style="42" customWidth="1"/>
    <col min="2826" max="2826" width="9.7109375" style="42" customWidth="1"/>
    <col min="2827" max="3072" width="11.42578125" style="42"/>
    <col min="3073" max="3073" width="43.28515625" style="42" customWidth="1"/>
    <col min="3074" max="3074" width="10.7109375" style="42" customWidth="1"/>
    <col min="3075" max="3075" width="14.7109375" style="42" customWidth="1"/>
    <col min="3076" max="3076" width="10.7109375" style="42" customWidth="1"/>
    <col min="3077" max="3077" width="14.7109375" style="42" customWidth="1"/>
    <col min="3078" max="3078" width="4.7109375" style="42" customWidth="1"/>
    <col min="3079" max="3079" width="10.7109375" style="42" customWidth="1"/>
    <col min="3080" max="3080" width="9.7109375" style="42" customWidth="1"/>
    <col min="3081" max="3081" width="12.7109375" style="42" customWidth="1"/>
    <col min="3082" max="3082" width="9.7109375" style="42" customWidth="1"/>
    <col min="3083" max="3328" width="11.42578125" style="42"/>
    <col min="3329" max="3329" width="43.28515625" style="42" customWidth="1"/>
    <col min="3330" max="3330" width="10.7109375" style="42" customWidth="1"/>
    <col min="3331" max="3331" width="14.7109375" style="42" customWidth="1"/>
    <col min="3332" max="3332" width="10.7109375" style="42" customWidth="1"/>
    <col min="3333" max="3333" width="14.7109375" style="42" customWidth="1"/>
    <col min="3334" max="3334" width="4.7109375" style="42" customWidth="1"/>
    <col min="3335" max="3335" width="10.7109375" style="42" customWidth="1"/>
    <col min="3336" max="3336" width="9.7109375" style="42" customWidth="1"/>
    <col min="3337" max="3337" width="12.7109375" style="42" customWidth="1"/>
    <col min="3338" max="3338" width="9.7109375" style="42" customWidth="1"/>
    <col min="3339" max="3584" width="11.42578125" style="42"/>
    <col min="3585" max="3585" width="43.28515625" style="42" customWidth="1"/>
    <col min="3586" max="3586" width="10.7109375" style="42" customWidth="1"/>
    <col min="3587" max="3587" width="14.7109375" style="42" customWidth="1"/>
    <col min="3588" max="3588" width="10.7109375" style="42" customWidth="1"/>
    <col min="3589" max="3589" width="14.7109375" style="42" customWidth="1"/>
    <col min="3590" max="3590" width="4.7109375" style="42" customWidth="1"/>
    <col min="3591" max="3591" width="10.7109375" style="42" customWidth="1"/>
    <col min="3592" max="3592" width="9.7109375" style="42" customWidth="1"/>
    <col min="3593" max="3593" width="12.7109375" style="42" customWidth="1"/>
    <col min="3594" max="3594" width="9.7109375" style="42" customWidth="1"/>
    <col min="3595" max="3840" width="11.42578125" style="42"/>
    <col min="3841" max="3841" width="43.28515625" style="42" customWidth="1"/>
    <col min="3842" max="3842" width="10.7109375" style="42" customWidth="1"/>
    <col min="3843" max="3843" width="14.7109375" style="42" customWidth="1"/>
    <col min="3844" max="3844" width="10.7109375" style="42" customWidth="1"/>
    <col min="3845" max="3845" width="14.7109375" style="42" customWidth="1"/>
    <col min="3846" max="3846" width="4.7109375" style="42" customWidth="1"/>
    <col min="3847" max="3847" width="10.7109375" style="42" customWidth="1"/>
    <col min="3848" max="3848" width="9.7109375" style="42" customWidth="1"/>
    <col min="3849" max="3849" width="12.7109375" style="42" customWidth="1"/>
    <col min="3850" max="3850" width="9.7109375" style="42" customWidth="1"/>
    <col min="3851" max="4096" width="11.42578125" style="42"/>
    <col min="4097" max="4097" width="43.28515625" style="42" customWidth="1"/>
    <col min="4098" max="4098" width="10.7109375" style="42" customWidth="1"/>
    <col min="4099" max="4099" width="14.7109375" style="42" customWidth="1"/>
    <col min="4100" max="4100" width="10.7109375" style="42" customWidth="1"/>
    <col min="4101" max="4101" width="14.7109375" style="42" customWidth="1"/>
    <col min="4102" max="4102" width="4.7109375" style="42" customWidth="1"/>
    <col min="4103" max="4103" width="10.7109375" style="42" customWidth="1"/>
    <col min="4104" max="4104" width="9.7109375" style="42" customWidth="1"/>
    <col min="4105" max="4105" width="12.7109375" style="42" customWidth="1"/>
    <col min="4106" max="4106" width="9.7109375" style="42" customWidth="1"/>
    <col min="4107" max="4352" width="11.42578125" style="42"/>
    <col min="4353" max="4353" width="43.28515625" style="42" customWidth="1"/>
    <col min="4354" max="4354" width="10.7109375" style="42" customWidth="1"/>
    <col min="4355" max="4355" width="14.7109375" style="42" customWidth="1"/>
    <col min="4356" max="4356" width="10.7109375" style="42" customWidth="1"/>
    <col min="4357" max="4357" width="14.7109375" style="42" customWidth="1"/>
    <col min="4358" max="4358" width="4.7109375" style="42" customWidth="1"/>
    <col min="4359" max="4359" width="10.7109375" style="42" customWidth="1"/>
    <col min="4360" max="4360" width="9.7109375" style="42" customWidth="1"/>
    <col min="4361" max="4361" width="12.7109375" style="42" customWidth="1"/>
    <col min="4362" max="4362" width="9.7109375" style="42" customWidth="1"/>
    <col min="4363" max="4608" width="11.42578125" style="42"/>
    <col min="4609" max="4609" width="43.28515625" style="42" customWidth="1"/>
    <col min="4610" max="4610" width="10.7109375" style="42" customWidth="1"/>
    <col min="4611" max="4611" width="14.7109375" style="42" customWidth="1"/>
    <col min="4612" max="4612" width="10.7109375" style="42" customWidth="1"/>
    <col min="4613" max="4613" width="14.7109375" style="42" customWidth="1"/>
    <col min="4614" max="4614" width="4.7109375" style="42" customWidth="1"/>
    <col min="4615" max="4615" width="10.7109375" style="42" customWidth="1"/>
    <col min="4616" max="4616" width="9.7109375" style="42" customWidth="1"/>
    <col min="4617" max="4617" width="12.7109375" style="42" customWidth="1"/>
    <col min="4618" max="4618" width="9.7109375" style="42" customWidth="1"/>
    <col min="4619" max="4864" width="11.42578125" style="42"/>
    <col min="4865" max="4865" width="43.28515625" style="42" customWidth="1"/>
    <col min="4866" max="4866" width="10.7109375" style="42" customWidth="1"/>
    <col min="4867" max="4867" width="14.7109375" style="42" customWidth="1"/>
    <col min="4868" max="4868" width="10.7109375" style="42" customWidth="1"/>
    <col min="4869" max="4869" width="14.7109375" style="42" customWidth="1"/>
    <col min="4870" max="4870" width="4.7109375" style="42" customWidth="1"/>
    <col min="4871" max="4871" width="10.7109375" style="42" customWidth="1"/>
    <col min="4872" max="4872" width="9.7109375" style="42" customWidth="1"/>
    <col min="4873" max="4873" width="12.7109375" style="42" customWidth="1"/>
    <col min="4874" max="4874" width="9.7109375" style="42" customWidth="1"/>
    <col min="4875" max="5120" width="11.42578125" style="42"/>
    <col min="5121" max="5121" width="43.28515625" style="42" customWidth="1"/>
    <col min="5122" max="5122" width="10.7109375" style="42" customWidth="1"/>
    <col min="5123" max="5123" width="14.7109375" style="42" customWidth="1"/>
    <col min="5124" max="5124" width="10.7109375" style="42" customWidth="1"/>
    <col min="5125" max="5125" width="14.7109375" style="42" customWidth="1"/>
    <col min="5126" max="5126" width="4.7109375" style="42" customWidth="1"/>
    <col min="5127" max="5127" width="10.7109375" style="42" customWidth="1"/>
    <col min="5128" max="5128" width="9.7109375" style="42" customWidth="1"/>
    <col min="5129" max="5129" width="12.7109375" style="42" customWidth="1"/>
    <col min="5130" max="5130" width="9.7109375" style="42" customWidth="1"/>
    <col min="5131" max="5376" width="11.42578125" style="42"/>
    <col min="5377" max="5377" width="43.28515625" style="42" customWidth="1"/>
    <col min="5378" max="5378" width="10.7109375" style="42" customWidth="1"/>
    <col min="5379" max="5379" width="14.7109375" style="42" customWidth="1"/>
    <col min="5380" max="5380" width="10.7109375" style="42" customWidth="1"/>
    <col min="5381" max="5381" width="14.7109375" style="42" customWidth="1"/>
    <col min="5382" max="5382" width="4.7109375" style="42" customWidth="1"/>
    <col min="5383" max="5383" width="10.7109375" style="42" customWidth="1"/>
    <col min="5384" max="5384" width="9.7109375" style="42" customWidth="1"/>
    <col min="5385" max="5385" width="12.7109375" style="42" customWidth="1"/>
    <col min="5386" max="5386" width="9.7109375" style="42" customWidth="1"/>
    <col min="5387" max="5632" width="11.42578125" style="42"/>
    <col min="5633" max="5633" width="43.28515625" style="42" customWidth="1"/>
    <col min="5634" max="5634" width="10.7109375" style="42" customWidth="1"/>
    <col min="5635" max="5635" width="14.7109375" style="42" customWidth="1"/>
    <col min="5636" max="5636" width="10.7109375" style="42" customWidth="1"/>
    <col min="5637" max="5637" width="14.7109375" style="42" customWidth="1"/>
    <col min="5638" max="5638" width="4.7109375" style="42" customWidth="1"/>
    <col min="5639" max="5639" width="10.7109375" style="42" customWidth="1"/>
    <col min="5640" max="5640" width="9.7109375" style="42" customWidth="1"/>
    <col min="5641" max="5641" width="12.7109375" style="42" customWidth="1"/>
    <col min="5642" max="5642" width="9.7109375" style="42" customWidth="1"/>
    <col min="5643" max="5888" width="11.42578125" style="42"/>
    <col min="5889" max="5889" width="43.28515625" style="42" customWidth="1"/>
    <col min="5890" max="5890" width="10.7109375" style="42" customWidth="1"/>
    <col min="5891" max="5891" width="14.7109375" style="42" customWidth="1"/>
    <col min="5892" max="5892" width="10.7109375" style="42" customWidth="1"/>
    <col min="5893" max="5893" width="14.7109375" style="42" customWidth="1"/>
    <col min="5894" max="5894" width="4.7109375" style="42" customWidth="1"/>
    <col min="5895" max="5895" width="10.7109375" style="42" customWidth="1"/>
    <col min="5896" max="5896" width="9.7109375" style="42" customWidth="1"/>
    <col min="5897" max="5897" width="12.7109375" style="42" customWidth="1"/>
    <col min="5898" max="5898" width="9.7109375" style="42" customWidth="1"/>
    <col min="5899" max="6144" width="11.42578125" style="42"/>
    <col min="6145" max="6145" width="43.28515625" style="42" customWidth="1"/>
    <col min="6146" max="6146" width="10.7109375" style="42" customWidth="1"/>
    <col min="6147" max="6147" width="14.7109375" style="42" customWidth="1"/>
    <col min="6148" max="6148" width="10.7109375" style="42" customWidth="1"/>
    <col min="6149" max="6149" width="14.7109375" style="42" customWidth="1"/>
    <col min="6150" max="6150" width="4.7109375" style="42" customWidth="1"/>
    <col min="6151" max="6151" width="10.7109375" style="42" customWidth="1"/>
    <col min="6152" max="6152" width="9.7109375" style="42" customWidth="1"/>
    <col min="6153" max="6153" width="12.7109375" style="42" customWidth="1"/>
    <col min="6154" max="6154" width="9.7109375" style="42" customWidth="1"/>
    <col min="6155" max="6400" width="11.42578125" style="42"/>
    <col min="6401" max="6401" width="43.28515625" style="42" customWidth="1"/>
    <col min="6402" max="6402" width="10.7109375" style="42" customWidth="1"/>
    <col min="6403" max="6403" width="14.7109375" style="42" customWidth="1"/>
    <col min="6404" max="6404" width="10.7109375" style="42" customWidth="1"/>
    <col min="6405" max="6405" width="14.7109375" style="42" customWidth="1"/>
    <col min="6406" max="6406" width="4.7109375" style="42" customWidth="1"/>
    <col min="6407" max="6407" width="10.7109375" style="42" customWidth="1"/>
    <col min="6408" max="6408" width="9.7109375" style="42" customWidth="1"/>
    <col min="6409" max="6409" width="12.7109375" style="42" customWidth="1"/>
    <col min="6410" max="6410" width="9.7109375" style="42" customWidth="1"/>
    <col min="6411" max="6656" width="11.42578125" style="42"/>
    <col min="6657" max="6657" width="43.28515625" style="42" customWidth="1"/>
    <col min="6658" max="6658" width="10.7109375" style="42" customWidth="1"/>
    <col min="6659" max="6659" width="14.7109375" style="42" customWidth="1"/>
    <col min="6660" max="6660" width="10.7109375" style="42" customWidth="1"/>
    <col min="6661" max="6661" width="14.7109375" style="42" customWidth="1"/>
    <col min="6662" max="6662" width="4.7109375" style="42" customWidth="1"/>
    <col min="6663" max="6663" width="10.7109375" style="42" customWidth="1"/>
    <col min="6664" max="6664" width="9.7109375" style="42" customWidth="1"/>
    <col min="6665" max="6665" width="12.7109375" style="42" customWidth="1"/>
    <col min="6666" max="6666" width="9.7109375" style="42" customWidth="1"/>
    <col min="6667" max="6912" width="11.42578125" style="42"/>
    <col min="6913" max="6913" width="43.28515625" style="42" customWidth="1"/>
    <col min="6914" max="6914" width="10.7109375" style="42" customWidth="1"/>
    <col min="6915" max="6915" width="14.7109375" style="42" customWidth="1"/>
    <col min="6916" max="6916" width="10.7109375" style="42" customWidth="1"/>
    <col min="6917" max="6917" width="14.7109375" style="42" customWidth="1"/>
    <col min="6918" max="6918" width="4.7109375" style="42" customWidth="1"/>
    <col min="6919" max="6919" width="10.7109375" style="42" customWidth="1"/>
    <col min="6920" max="6920" width="9.7109375" style="42" customWidth="1"/>
    <col min="6921" max="6921" width="12.7109375" style="42" customWidth="1"/>
    <col min="6922" max="6922" width="9.7109375" style="42" customWidth="1"/>
    <col min="6923" max="7168" width="11.42578125" style="42"/>
    <col min="7169" max="7169" width="43.28515625" style="42" customWidth="1"/>
    <col min="7170" max="7170" width="10.7109375" style="42" customWidth="1"/>
    <col min="7171" max="7171" width="14.7109375" style="42" customWidth="1"/>
    <col min="7172" max="7172" width="10.7109375" style="42" customWidth="1"/>
    <col min="7173" max="7173" width="14.7109375" style="42" customWidth="1"/>
    <col min="7174" max="7174" width="4.7109375" style="42" customWidth="1"/>
    <col min="7175" max="7175" width="10.7109375" style="42" customWidth="1"/>
    <col min="7176" max="7176" width="9.7109375" style="42" customWidth="1"/>
    <col min="7177" max="7177" width="12.7109375" style="42" customWidth="1"/>
    <col min="7178" max="7178" width="9.7109375" style="42" customWidth="1"/>
    <col min="7179" max="7424" width="11.42578125" style="42"/>
    <col min="7425" max="7425" width="43.28515625" style="42" customWidth="1"/>
    <col min="7426" max="7426" width="10.7109375" style="42" customWidth="1"/>
    <col min="7427" max="7427" width="14.7109375" style="42" customWidth="1"/>
    <col min="7428" max="7428" width="10.7109375" style="42" customWidth="1"/>
    <col min="7429" max="7429" width="14.7109375" style="42" customWidth="1"/>
    <col min="7430" max="7430" width="4.7109375" style="42" customWidth="1"/>
    <col min="7431" max="7431" width="10.7109375" style="42" customWidth="1"/>
    <col min="7432" max="7432" width="9.7109375" style="42" customWidth="1"/>
    <col min="7433" max="7433" width="12.7109375" style="42" customWidth="1"/>
    <col min="7434" max="7434" width="9.7109375" style="42" customWidth="1"/>
    <col min="7435" max="7680" width="11.42578125" style="42"/>
    <col min="7681" max="7681" width="43.28515625" style="42" customWidth="1"/>
    <col min="7682" max="7682" width="10.7109375" style="42" customWidth="1"/>
    <col min="7683" max="7683" width="14.7109375" style="42" customWidth="1"/>
    <col min="7684" max="7684" width="10.7109375" style="42" customWidth="1"/>
    <col min="7685" max="7685" width="14.7109375" style="42" customWidth="1"/>
    <col min="7686" max="7686" width="4.7109375" style="42" customWidth="1"/>
    <col min="7687" max="7687" width="10.7109375" style="42" customWidth="1"/>
    <col min="7688" max="7688" width="9.7109375" style="42" customWidth="1"/>
    <col min="7689" max="7689" width="12.7109375" style="42" customWidth="1"/>
    <col min="7690" max="7690" width="9.7109375" style="42" customWidth="1"/>
    <col min="7691" max="7936" width="11.42578125" style="42"/>
    <col min="7937" max="7937" width="43.28515625" style="42" customWidth="1"/>
    <col min="7938" max="7938" width="10.7109375" style="42" customWidth="1"/>
    <col min="7939" max="7939" width="14.7109375" style="42" customWidth="1"/>
    <col min="7940" max="7940" width="10.7109375" style="42" customWidth="1"/>
    <col min="7941" max="7941" width="14.7109375" style="42" customWidth="1"/>
    <col min="7942" max="7942" width="4.7109375" style="42" customWidth="1"/>
    <col min="7943" max="7943" width="10.7109375" style="42" customWidth="1"/>
    <col min="7944" max="7944" width="9.7109375" style="42" customWidth="1"/>
    <col min="7945" max="7945" width="12.7109375" style="42" customWidth="1"/>
    <col min="7946" max="7946" width="9.7109375" style="42" customWidth="1"/>
    <col min="7947" max="8192" width="11.42578125" style="42"/>
    <col min="8193" max="8193" width="43.28515625" style="42" customWidth="1"/>
    <col min="8194" max="8194" width="10.7109375" style="42" customWidth="1"/>
    <col min="8195" max="8195" width="14.7109375" style="42" customWidth="1"/>
    <col min="8196" max="8196" width="10.7109375" style="42" customWidth="1"/>
    <col min="8197" max="8197" width="14.7109375" style="42" customWidth="1"/>
    <col min="8198" max="8198" width="4.7109375" style="42" customWidth="1"/>
    <col min="8199" max="8199" width="10.7109375" style="42" customWidth="1"/>
    <col min="8200" max="8200" width="9.7109375" style="42" customWidth="1"/>
    <col min="8201" max="8201" width="12.7109375" style="42" customWidth="1"/>
    <col min="8202" max="8202" width="9.7109375" style="42" customWidth="1"/>
    <col min="8203" max="8448" width="11.42578125" style="42"/>
    <col min="8449" max="8449" width="43.28515625" style="42" customWidth="1"/>
    <col min="8450" max="8450" width="10.7109375" style="42" customWidth="1"/>
    <col min="8451" max="8451" width="14.7109375" style="42" customWidth="1"/>
    <col min="8452" max="8452" width="10.7109375" style="42" customWidth="1"/>
    <col min="8453" max="8453" width="14.7109375" style="42" customWidth="1"/>
    <col min="8454" max="8454" width="4.7109375" style="42" customWidth="1"/>
    <col min="8455" max="8455" width="10.7109375" style="42" customWidth="1"/>
    <col min="8456" max="8456" width="9.7109375" style="42" customWidth="1"/>
    <col min="8457" max="8457" width="12.7109375" style="42" customWidth="1"/>
    <col min="8458" max="8458" width="9.7109375" style="42" customWidth="1"/>
    <col min="8459" max="8704" width="11.42578125" style="42"/>
    <col min="8705" max="8705" width="43.28515625" style="42" customWidth="1"/>
    <col min="8706" max="8706" width="10.7109375" style="42" customWidth="1"/>
    <col min="8707" max="8707" width="14.7109375" style="42" customWidth="1"/>
    <col min="8708" max="8708" width="10.7109375" style="42" customWidth="1"/>
    <col min="8709" max="8709" width="14.7109375" style="42" customWidth="1"/>
    <col min="8710" max="8710" width="4.7109375" style="42" customWidth="1"/>
    <col min="8711" max="8711" width="10.7109375" style="42" customWidth="1"/>
    <col min="8712" max="8712" width="9.7109375" style="42" customWidth="1"/>
    <col min="8713" max="8713" width="12.7109375" style="42" customWidth="1"/>
    <col min="8714" max="8714" width="9.7109375" style="42" customWidth="1"/>
    <col min="8715" max="8960" width="11.42578125" style="42"/>
    <col min="8961" max="8961" width="43.28515625" style="42" customWidth="1"/>
    <col min="8962" max="8962" width="10.7109375" style="42" customWidth="1"/>
    <col min="8963" max="8963" width="14.7109375" style="42" customWidth="1"/>
    <col min="8964" max="8964" width="10.7109375" style="42" customWidth="1"/>
    <col min="8965" max="8965" width="14.7109375" style="42" customWidth="1"/>
    <col min="8966" max="8966" width="4.7109375" style="42" customWidth="1"/>
    <col min="8967" max="8967" width="10.7109375" style="42" customWidth="1"/>
    <col min="8968" max="8968" width="9.7109375" style="42" customWidth="1"/>
    <col min="8969" max="8969" width="12.7109375" style="42" customWidth="1"/>
    <col min="8970" max="8970" width="9.7109375" style="42" customWidth="1"/>
    <col min="8971" max="9216" width="11.42578125" style="42"/>
    <col min="9217" max="9217" width="43.28515625" style="42" customWidth="1"/>
    <col min="9218" max="9218" width="10.7109375" style="42" customWidth="1"/>
    <col min="9219" max="9219" width="14.7109375" style="42" customWidth="1"/>
    <col min="9220" max="9220" width="10.7109375" style="42" customWidth="1"/>
    <col min="9221" max="9221" width="14.7109375" style="42" customWidth="1"/>
    <col min="9222" max="9222" width="4.7109375" style="42" customWidth="1"/>
    <col min="9223" max="9223" width="10.7109375" style="42" customWidth="1"/>
    <col min="9224" max="9224" width="9.7109375" style="42" customWidth="1"/>
    <col min="9225" max="9225" width="12.7109375" style="42" customWidth="1"/>
    <col min="9226" max="9226" width="9.7109375" style="42" customWidth="1"/>
    <col min="9227" max="9472" width="11.42578125" style="42"/>
    <col min="9473" max="9473" width="43.28515625" style="42" customWidth="1"/>
    <col min="9474" max="9474" width="10.7109375" style="42" customWidth="1"/>
    <col min="9475" max="9475" width="14.7109375" style="42" customWidth="1"/>
    <col min="9476" max="9476" width="10.7109375" style="42" customWidth="1"/>
    <col min="9477" max="9477" width="14.7109375" style="42" customWidth="1"/>
    <col min="9478" max="9478" width="4.7109375" style="42" customWidth="1"/>
    <col min="9479" max="9479" width="10.7109375" style="42" customWidth="1"/>
    <col min="9480" max="9480" width="9.7109375" style="42" customWidth="1"/>
    <col min="9481" max="9481" width="12.7109375" style="42" customWidth="1"/>
    <col min="9482" max="9482" width="9.7109375" style="42" customWidth="1"/>
    <col min="9483" max="9728" width="11.42578125" style="42"/>
    <col min="9729" max="9729" width="43.28515625" style="42" customWidth="1"/>
    <col min="9730" max="9730" width="10.7109375" style="42" customWidth="1"/>
    <col min="9731" max="9731" width="14.7109375" style="42" customWidth="1"/>
    <col min="9732" max="9732" width="10.7109375" style="42" customWidth="1"/>
    <col min="9733" max="9733" width="14.7109375" style="42" customWidth="1"/>
    <col min="9734" max="9734" width="4.7109375" style="42" customWidth="1"/>
    <col min="9735" max="9735" width="10.7109375" style="42" customWidth="1"/>
    <col min="9736" max="9736" width="9.7109375" style="42" customWidth="1"/>
    <col min="9737" max="9737" width="12.7109375" style="42" customWidth="1"/>
    <col min="9738" max="9738" width="9.7109375" style="42" customWidth="1"/>
    <col min="9739" max="9984" width="11.42578125" style="42"/>
    <col min="9985" max="9985" width="43.28515625" style="42" customWidth="1"/>
    <col min="9986" max="9986" width="10.7109375" style="42" customWidth="1"/>
    <col min="9987" max="9987" width="14.7109375" style="42" customWidth="1"/>
    <col min="9988" max="9988" width="10.7109375" style="42" customWidth="1"/>
    <col min="9989" max="9989" width="14.7109375" style="42" customWidth="1"/>
    <col min="9990" max="9990" width="4.7109375" style="42" customWidth="1"/>
    <col min="9991" max="9991" width="10.7109375" style="42" customWidth="1"/>
    <col min="9992" max="9992" width="9.7109375" style="42" customWidth="1"/>
    <col min="9993" max="9993" width="12.7109375" style="42" customWidth="1"/>
    <col min="9994" max="9994" width="9.7109375" style="42" customWidth="1"/>
    <col min="9995" max="10240" width="11.42578125" style="42"/>
    <col min="10241" max="10241" width="43.28515625" style="42" customWidth="1"/>
    <col min="10242" max="10242" width="10.7109375" style="42" customWidth="1"/>
    <col min="10243" max="10243" width="14.7109375" style="42" customWidth="1"/>
    <col min="10244" max="10244" width="10.7109375" style="42" customWidth="1"/>
    <col min="10245" max="10245" width="14.7109375" style="42" customWidth="1"/>
    <col min="10246" max="10246" width="4.7109375" style="42" customWidth="1"/>
    <col min="10247" max="10247" width="10.7109375" style="42" customWidth="1"/>
    <col min="10248" max="10248" width="9.7109375" style="42" customWidth="1"/>
    <col min="10249" max="10249" width="12.7109375" style="42" customWidth="1"/>
    <col min="10250" max="10250" width="9.7109375" style="42" customWidth="1"/>
    <col min="10251" max="10496" width="11.42578125" style="42"/>
    <col min="10497" max="10497" width="43.28515625" style="42" customWidth="1"/>
    <col min="10498" max="10498" width="10.7109375" style="42" customWidth="1"/>
    <col min="10499" max="10499" width="14.7109375" style="42" customWidth="1"/>
    <col min="10500" max="10500" width="10.7109375" style="42" customWidth="1"/>
    <col min="10501" max="10501" width="14.7109375" style="42" customWidth="1"/>
    <col min="10502" max="10502" width="4.7109375" style="42" customWidth="1"/>
    <col min="10503" max="10503" width="10.7109375" style="42" customWidth="1"/>
    <col min="10504" max="10504" width="9.7109375" style="42" customWidth="1"/>
    <col min="10505" max="10505" width="12.7109375" style="42" customWidth="1"/>
    <col min="10506" max="10506" width="9.7109375" style="42" customWidth="1"/>
    <col min="10507" max="10752" width="11.42578125" style="42"/>
    <col min="10753" max="10753" width="43.28515625" style="42" customWidth="1"/>
    <col min="10754" max="10754" width="10.7109375" style="42" customWidth="1"/>
    <col min="10755" max="10755" width="14.7109375" style="42" customWidth="1"/>
    <col min="10756" max="10756" width="10.7109375" style="42" customWidth="1"/>
    <col min="10757" max="10757" width="14.7109375" style="42" customWidth="1"/>
    <col min="10758" max="10758" width="4.7109375" style="42" customWidth="1"/>
    <col min="10759" max="10759" width="10.7109375" style="42" customWidth="1"/>
    <col min="10760" max="10760" width="9.7109375" style="42" customWidth="1"/>
    <col min="10761" max="10761" width="12.7109375" style="42" customWidth="1"/>
    <col min="10762" max="10762" width="9.7109375" style="42" customWidth="1"/>
    <col min="10763" max="11008" width="11.42578125" style="42"/>
    <col min="11009" max="11009" width="43.28515625" style="42" customWidth="1"/>
    <col min="11010" max="11010" width="10.7109375" style="42" customWidth="1"/>
    <col min="11011" max="11011" width="14.7109375" style="42" customWidth="1"/>
    <col min="11012" max="11012" width="10.7109375" style="42" customWidth="1"/>
    <col min="11013" max="11013" width="14.7109375" style="42" customWidth="1"/>
    <col min="11014" max="11014" width="4.7109375" style="42" customWidth="1"/>
    <col min="11015" max="11015" width="10.7109375" style="42" customWidth="1"/>
    <col min="11016" max="11016" width="9.7109375" style="42" customWidth="1"/>
    <col min="11017" max="11017" width="12.7109375" style="42" customWidth="1"/>
    <col min="11018" max="11018" width="9.7109375" style="42" customWidth="1"/>
    <col min="11019" max="11264" width="11.42578125" style="42"/>
    <col min="11265" max="11265" width="43.28515625" style="42" customWidth="1"/>
    <col min="11266" max="11266" width="10.7109375" style="42" customWidth="1"/>
    <col min="11267" max="11267" width="14.7109375" style="42" customWidth="1"/>
    <col min="11268" max="11268" width="10.7109375" style="42" customWidth="1"/>
    <col min="11269" max="11269" width="14.7109375" style="42" customWidth="1"/>
    <col min="11270" max="11270" width="4.7109375" style="42" customWidth="1"/>
    <col min="11271" max="11271" width="10.7109375" style="42" customWidth="1"/>
    <col min="11272" max="11272" width="9.7109375" style="42" customWidth="1"/>
    <col min="11273" max="11273" width="12.7109375" style="42" customWidth="1"/>
    <col min="11274" max="11274" width="9.7109375" style="42" customWidth="1"/>
    <col min="11275" max="11520" width="11.42578125" style="42"/>
    <col min="11521" max="11521" width="43.28515625" style="42" customWidth="1"/>
    <col min="11522" max="11522" width="10.7109375" style="42" customWidth="1"/>
    <col min="11523" max="11523" width="14.7109375" style="42" customWidth="1"/>
    <col min="11524" max="11524" width="10.7109375" style="42" customWidth="1"/>
    <col min="11525" max="11525" width="14.7109375" style="42" customWidth="1"/>
    <col min="11526" max="11526" width="4.7109375" style="42" customWidth="1"/>
    <col min="11527" max="11527" width="10.7109375" style="42" customWidth="1"/>
    <col min="11528" max="11528" width="9.7109375" style="42" customWidth="1"/>
    <col min="11529" max="11529" width="12.7109375" style="42" customWidth="1"/>
    <col min="11530" max="11530" width="9.7109375" style="42" customWidth="1"/>
    <col min="11531" max="11776" width="11.42578125" style="42"/>
    <col min="11777" max="11777" width="43.28515625" style="42" customWidth="1"/>
    <col min="11778" max="11778" width="10.7109375" style="42" customWidth="1"/>
    <col min="11779" max="11779" width="14.7109375" style="42" customWidth="1"/>
    <col min="11780" max="11780" width="10.7109375" style="42" customWidth="1"/>
    <col min="11781" max="11781" width="14.7109375" style="42" customWidth="1"/>
    <col min="11782" max="11782" width="4.7109375" style="42" customWidth="1"/>
    <col min="11783" max="11783" width="10.7109375" style="42" customWidth="1"/>
    <col min="11784" max="11784" width="9.7109375" style="42" customWidth="1"/>
    <col min="11785" max="11785" width="12.7109375" style="42" customWidth="1"/>
    <col min="11786" max="11786" width="9.7109375" style="42" customWidth="1"/>
    <col min="11787" max="12032" width="11.42578125" style="42"/>
    <col min="12033" max="12033" width="43.28515625" style="42" customWidth="1"/>
    <col min="12034" max="12034" width="10.7109375" style="42" customWidth="1"/>
    <col min="12035" max="12035" width="14.7109375" style="42" customWidth="1"/>
    <col min="12036" max="12036" width="10.7109375" style="42" customWidth="1"/>
    <col min="12037" max="12037" width="14.7109375" style="42" customWidth="1"/>
    <col min="12038" max="12038" width="4.7109375" style="42" customWidth="1"/>
    <col min="12039" max="12039" width="10.7109375" style="42" customWidth="1"/>
    <col min="12040" max="12040" width="9.7109375" style="42" customWidth="1"/>
    <col min="12041" max="12041" width="12.7109375" style="42" customWidth="1"/>
    <col min="12042" max="12042" width="9.7109375" style="42" customWidth="1"/>
    <col min="12043" max="12288" width="11.42578125" style="42"/>
    <col min="12289" max="12289" width="43.28515625" style="42" customWidth="1"/>
    <col min="12290" max="12290" width="10.7109375" style="42" customWidth="1"/>
    <col min="12291" max="12291" width="14.7109375" style="42" customWidth="1"/>
    <col min="12292" max="12292" width="10.7109375" style="42" customWidth="1"/>
    <col min="12293" max="12293" width="14.7109375" style="42" customWidth="1"/>
    <col min="12294" max="12294" width="4.7109375" style="42" customWidth="1"/>
    <col min="12295" max="12295" width="10.7109375" style="42" customWidth="1"/>
    <col min="12296" max="12296" width="9.7109375" style="42" customWidth="1"/>
    <col min="12297" max="12297" width="12.7109375" style="42" customWidth="1"/>
    <col min="12298" max="12298" width="9.7109375" style="42" customWidth="1"/>
    <col min="12299" max="12544" width="11.42578125" style="42"/>
    <col min="12545" max="12545" width="43.28515625" style="42" customWidth="1"/>
    <col min="12546" max="12546" width="10.7109375" style="42" customWidth="1"/>
    <col min="12547" max="12547" width="14.7109375" style="42" customWidth="1"/>
    <col min="12548" max="12548" width="10.7109375" style="42" customWidth="1"/>
    <col min="12549" max="12549" width="14.7109375" style="42" customWidth="1"/>
    <col min="12550" max="12550" width="4.7109375" style="42" customWidth="1"/>
    <col min="12551" max="12551" width="10.7109375" style="42" customWidth="1"/>
    <col min="12552" max="12552" width="9.7109375" style="42" customWidth="1"/>
    <col min="12553" max="12553" width="12.7109375" style="42" customWidth="1"/>
    <col min="12554" max="12554" width="9.7109375" style="42" customWidth="1"/>
    <col min="12555" max="12800" width="11.42578125" style="42"/>
    <col min="12801" max="12801" width="43.28515625" style="42" customWidth="1"/>
    <col min="12802" max="12802" width="10.7109375" style="42" customWidth="1"/>
    <col min="12803" max="12803" width="14.7109375" style="42" customWidth="1"/>
    <col min="12804" max="12804" width="10.7109375" style="42" customWidth="1"/>
    <col min="12805" max="12805" width="14.7109375" style="42" customWidth="1"/>
    <col min="12806" max="12806" width="4.7109375" style="42" customWidth="1"/>
    <col min="12807" max="12807" width="10.7109375" style="42" customWidth="1"/>
    <col min="12808" max="12808" width="9.7109375" style="42" customWidth="1"/>
    <col min="12809" max="12809" width="12.7109375" style="42" customWidth="1"/>
    <col min="12810" max="12810" width="9.7109375" style="42" customWidth="1"/>
    <col min="12811" max="13056" width="11.42578125" style="42"/>
    <col min="13057" max="13057" width="43.28515625" style="42" customWidth="1"/>
    <col min="13058" max="13058" width="10.7109375" style="42" customWidth="1"/>
    <col min="13059" max="13059" width="14.7109375" style="42" customWidth="1"/>
    <col min="13060" max="13060" width="10.7109375" style="42" customWidth="1"/>
    <col min="13061" max="13061" width="14.7109375" style="42" customWidth="1"/>
    <col min="13062" max="13062" width="4.7109375" style="42" customWidth="1"/>
    <col min="13063" max="13063" width="10.7109375" style="42" customWidth="1"/>
    <col min="13064" max="13064" width="9.7109375" style="42" customWidth="1"/>
    <col min="13065" max="13065" width="12.7109375" style="42" customWidth="1"/>
    <col min="13066" max="13066" width="9.7109375" style="42" customWidth="1"/>
    <col min="13067" max="13312" width="11.42578125" style="42"/>
    <col min="13313" max="13313" width="43.28515625" style="42" customWidth="1"/>
    <col min="13314" max="13314" width="10.7109375" style="42" customWidth="1"/>
    <col min="13315" max="13315" width="14.7109375" style="42" customWidth="1"/>
    <col min="13316" max="13316" width="10.7109375" style="42" customWidth="1"/>
    <col min="13317" max="13317" width="14.7109375" style="42" customWidth="1"/>
    <col min="13318" max="13318" width="4.7109375" style="42" customWidth="1"/>
    <col min="13319" max="13319" width="10.7109375" style="42" customWidth="1"/>
    <col min="13320" max="13320" width="9.7109375" style="42" customWidth="1"/>
    <col min="13321" max="13321" width="12.7109375" style="42" customWidth="1"/>
    <col min="13322" max="13322" width="9.7109375" style="42" customWidth="1"/>
    <col min="13323" max="13568" width="11.42578125" style="42"/>
    <col min="13569" max="13569" width="43.28515625" style="42" customWidth="1"/>
    <col min="13570" max="13570" width="10.7109375" style="42" customWidth="1"/>
    <col min="13571" max="13571" width="14.7109375" style="42" customWidth="1"/>
    <col min="13572" max="13572" width="10.7109375" style="42" customWidth="1"/>
    <col min="13573" max="13573" width="14.7109375" style="42" customWidth="1"/>
    <col min="13574" max="13574" width="4.7109375" style="42" customWidth="1"/>
    <col min="13575" max="13575" width="10.7109375" style="42" customWidth="1"/>
    <col min="13576" max="13576" width="9.7109375" style="42" customWidth="1"/>
    <col min="13577" max="13577" width="12.7109375" style="42" customWidth="1"/>
    <col min="13578" max="13578" width="9.7109375" style="42" customWidth="1"/>
    <col min="13579" max="13824" width="11.42578125" style="42"/>
    <col min="13825" max="13825" width="43.28515625" style="42" customWidth="1"/>
    <col min="13826" max="13826" width="10.7109375" style="42" customWidth="1"/>
    <col min="13827" max="13827" width="14.7109375" style="42" customWidth="1"/>
    <col min="13828" max="13828" width="10.7109375" style="42" customWidth="1"/>
    <col min="13829" max="13829" width="14.7109375" style="42" customWidth="1"/>
    <col min="13830" max="13830" width="4.7109375" style="42" customWidth="1"/>
    <col min="13831" max="13831" width="10.7109375" style="42" customWidth="1"/>
    <col min="13832" max="13832" width="9.7109375" style="42" customWidth="1"/>
    <col min="13833" max="13833" width="12.7109375" style="42" customWidth="1"/>
    <col min="13834" max="13834" width="9.7109375" style="42" customWidth="1"/>
    <col min="13835" max="14080" width="11.42578125" style="42"/>
    <col min="14081" max="14081" width="43.28515625" style="42" customWidth="1"/>
    <col min="14082" max="14082" width="10.7109375" style="42" customWidth="1"/>
    <col min="14083" max="14083" width="14.7109375" style="42" customWidth="1"/>
    <col min="14084" max="14084" width="10.7109375" style="42" customWidth="1"/>
    <col min="14085" max="14085" width="14.7109375" style="42" customWidth="1"/>
    <col min="14086" max="14086" width="4.7109375" style="42" customWidth="1"/>
    <col min="14087" max="14087" width="10.7109375" style="42" customWidth="1"/>
    <col min="14088" max="14088" width="9.7109375" style="42" customWidth="1"/>
    <col min="14089" max="14089" width="12.7109375" style="42" customWidth="1"/>
    <col min="14090" max="14090" width="9.7109375" style="42" customWidth="1"/>
    <col min="14091" max="14336" width="11.42578125" style="42"/>
    <col min="14337" max="14337" width="43.28515625" style="42" customWidth="1"/>
    <col min="14338" max="14338" width="10.7109375" style="42" customWidth="1"/>
    <col min="14339" max="14339" width="14.7109375" style="42" customWidth="1"/>
    <col min="14340" max="14340" width="10.7109375" style="42" customWidth="1"/>
    <col min="14341" max="14341" width="14.7109375" style="42" customWidth="1"/>
    <col min="14342" max="14342" width="4.7109375" style="42" customWidth="1"/>
    <col min="14343" max="14343" width="10.7109375" style="42" customWidth="1"/>
    <col min="14344" max="14344" width="9.7109375" style="42" customWidth="1"/>
    <col min="14345" max="14345" width="12.7109375" style="42" customWidth="1"/>
    <col min="14346" max="14346" width="9.7109375" style="42" customWidth="1"/>
    <col min="14347" max="14592" width="11.42578125" style="42"/>
    <col min="14593" max="14593" width="43.28515625" style="42" customWidth="1"/>
    <col min="14594" max="14594" width="10.7109375" style="42" customWidth="1"/>
    <col min="14595" max="14595" width="14.7109375" style="42" customWidth="1"/>
    <col min="14596" max="14596" width="10.7109375" style="42" customWidth="1"/>
    <col min="14597" max="14597" width="14.7109375" style="42" customWidth="1"/>
    <col min="14598" max="14598" width="4.7109375" style="42" customWidth="1"/>
    <col min="14599" max="14599" width="10.7109375" style="42" customWidth="1"/>
    <col min="14600" max="14600" width="9.7109375" style="42" customWidth="1"/>
    <col min="14601" max="14601" width="12.7109375" style="42" customWidth="1"/>
    <col min="14602" max="14602" width="9.7109375" style="42" customWidth="1"/>
    <col min="14603" max="14848" width="11.42578125" style="42"/>
    <col min="14849" max="14849" width="43.28515625" style="42" customWidth="1"/>
    <col min="14850" max="14850" width="10.7109375" style="42" customWidth="1"/>
    <col min="14851" max="14851" width="14.7109375" style="42" customWidth="1"/>
    <col min="14852" max="14852" width="10.7109375" style="42" customWidth="1"/>
    <col min="14853" max="14853" width="14.7109375" style="42" customWidth="1"/>
    <col min="14854" max="14854" width="4.7109375" style="42" customWidth="1"/>
    <col min="14855" max="14855" width="10.7109375" style="42" customWidth="1"/>
    <col min="14856" max="14856" width="9.7109375" style="42" customWidth="1"/>
    <col min="14857" max="14857" width="12.7109375" style="42" customWidth="1"/>
    <col min="14858" max="14858" width="9.7109375" style="42" customWidth="1"/>
    <col min="14859" max="15104" width="11.42578125" style="42"/>
    <col min="15105" max="15105" width="43.28515625" style="42" customWidth="1"/>
    <col min="15106" max="15106" width="10.7109375" style="42" customWidth="1"/>
    <col min="15107" max="15107" width="14.7109375" style="42" customWidth="1"/>
    <col min="15108" max="15108" width="10.7109375" style="42" customWidth="1"/>
    <col min="15109" max="15109" width="14.7109375" style="42" customWidth="1"/>
    <col min="15110" max="15110" width="4.7109375" style="42" customWidth="1"/>
    <col min="15111" max="15111" width="10.7109375" style="42" customWidth="1"/>
    <col min="15112" max="15112" width="9.7109375" style="42" customWidth="1"/>
    <col min="15113" max="15113" width="12.7109375" style="42" customWidth="1"/>
    <col min="15114" max="15114" width="9.7109375" style="42" customWidth="1"/>
    <col min="15115" max="15360" width="11.42578125" style="42"/>
    <col min="15361" max="15361" width="43.28515625" style="42" customWidth="1"/>
    <col min="15362" max="15362" width="10.7109375" style="42" customWidth="1"/>
    <col min="15363" max="15363" width="14.7109375" style="42" customWidth="1"/>
    <col min="15364" max="15364" width="10.7109375" style="42" customWidth="1"/>
    <col min="15365" max="15365" width="14.7109375" style="42" customWidth="1"/>
    <col min="15366" max="15366" width="4.7109375" style="42" customWidth="1"/>
    <col min="15367" max="15367" width="10.7109375" style="42" customWidth="1"/>
    <col min="15368" max="15368" width="9.7109375" style="42" customWidth="1"/>
    <col min="15369" max="15369" width="12.7109375" style="42" customWidth="1"/>
    <col min="15370" max="15370" width="9.7109375" style="42" customWidth="1"/>
    <col min="15371" max="15616" width="11.42578125" style="42"/>
    <col min="15617" max="15617" width="43.28515625" style="42" customWidth="1"/>
    <col min="15618" max="15618" width="10.7109375" style="42" customWidth="1"/>
    <col min="15619" max="15619" width="14.7109375" style="42" customWidth="1"/>
    <col min="15620" max="15620" width="10.7109375" style="42" customWidth="1"/>
    <col min="15621" max="15621" width="14.7109375" style="42" customWidth="1"/>
    <col min="15622" max="15622" width="4.7109375" style="42" customWidth="1"/>
    <col min="15623" max="15623" width="10.7109375" style="42" customWidth="1"/>
    <col min="15624" max="15624" width="9.7109375" style="42" customWidth="1"/>
    <col min="15625" max="15625" width="12.7109375" style="42" customWidth="1"/>
    <col min="15626" max="15626" width="9.7109375" style="42" customWidth="1"/>
    <col min="15627" max="15872" width="11.42578125" style="42"/>
    <col min="15873" max="15873" width="43.28515625" style="42" customWidth="1"/>
    <col min="15874" max="15874" width="10.7109375" style="42" customWidth="1"/>
    <col min="15875" max="15875" width="14.7109375" style="42" customWidth="1"/>
    <col min="15876" max="15876" width="10.7109375" style="42" customWidth="1"/>
    <col min="15877" max="15877" width="14.7109375" style="42" customWidth="1"/>
    <col min="15878" max="15878" width="4.7109375" style="42" customWidth="1"/>
    <col min="15879" max="15879" width="10.7109375" style="42" customWidth="1"/>
    <col min="15880" max="15880" width="9.7109375" style="42" customWidth="1"/>
    <col min="15881" max="15881" width="12.7109375" style="42" customWidth="1"/>
    <col min="15882" max="15882" width="9.7109375" style="42" customWidth="1"/>
    <col min="15883" max="16128" width="11.42578125" style="42"/>
    <col min="16129" max="16129" width="43.28515625" style="42" customWidth="1"/>
    <col min="16130" max="16130" width="10.7109375" style="42" customWidth="1"/>
    <col min="16131" max="16131" width="14.7109375" style="42" customWidth="1"/>
    <col min="16132" max="16132" width="10.7109375" style="42" customWidth="1"/>
    <col min="16133" max="16133" width="14.7109375" style="42" customWidth="1"/>
    <col min="16134" max="16134" width="4.7109375" style="42" customWidth="1"/>
    <col min="16135" max="16135" width="10.7109375" style="42" customWidth="1"/>
    <col min="16136" max="16136" width="9.7109375" style="42" customWidth="1"/>
    <col min="16137" max="16137" width="12.7109375" style="42" customWidth="1"/>
    <col min="16138" max="16138" width="9.7109375" style="42" customWidth="1"/>
    <col min="16139" max="16384" width="11.42578125" style="42"/>
  </cols>
  <sheetData>
    <row r="1" spans="1:10" s="78" customFormat="1" ht="45" customHeight="1">
      <c r="A1" s="81" t="s">
        <v>642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78" customFormat="1" ht="13.15" customHeight="1" thickBot="1">
      <c r="A2" s="99"/>
      <c r="B2" s="99"/>
      <c r="C2" s="99"/>
      <c r="D2" s="99"/>
      <c r="E2" s="99"/>
      <c r="F2" s="42"/>
      <c r="G2" s="42"/>
      <c r="H2" s="42"/>
      <c r="I2" s="42"/>
      <c r="J2" s="42"/>
    </row>
    <row r="3" spans="1:10" s="78" customFormat="1" ht="19.899999999999999" customHeight="1" thickBot="1">
      <c r="A3" s="99"/>
      <c r="B3" s="99"/>
      <c r="C3" s="99"/>
      <c r="D3" s="99"/>
      <c r="E3" s="99"/>
      <c r="F3" s="99"/>
      <c r="G3" s="1118" t="s">
        <v>581</v>
      </c>
      <c r="H3" s="1119"/>
      <c r="I3" s="1119"/>
      <c r="J3" s="1120"/>
    </row>
    <row r="4" spans="1:10" s="45" customFormat="1" ht="19.899999999999999" customHeight="1" thickBot="1">
      <c r="A4" s="1127"/>
      <c r="B4" s="1121">
        <v>2018</v>
      </c>
      <c r="C4" s="1122"/>
      <c r="D4" s="1123">
        <v>2019</v>
      </c>
      <c r="E4" s="1122"/>
      <c r="G4" s="1124" t="s">
        <v>442</v>
      </c>
      <c r="H4" s="1125"/>
      <c r="I4" s="1126" t="s">
        <v>420</v>
      </c>
      <c r="J4" s="1125"/>
    </row>
    <row r="5" spans="1:10" s="45" customFormat="1" ht="27" customHeight="1" thickBot="1">
      <c r="A5" s="1128"/>
      <c r="B5" s="701" t="s">
        <v>442</v>
      </c>
      <c r="C5" s="648" t="s">
        <v>0</v>
      </c>
      <c r="D5" s="701" t="s">
        <v>442</v>
      </c>
      <c r="E5" s="648" t="s">
        <v>0</v>
      </c>
      <c r="G5" s="1006" t="s">
        <v>442</v>
      </c>
      <c r="H5" s="616" t="s">
        <v>38</v>
      </c>
      <c r="I5" s="656" t="s">
        <v>0</v>
      </c>
      <c r="J5" s="616" t="s">
        <v>38</v>
      </c>
    </row>
    <row r="6" spans="1:10" s="79" customFormat="1" ht="18" customHeight="1">
      <c r="A6" s="305" t="s">
        <v>233</v>
      </c>
      <c r="B6" s="1080">
        <v>8242</v>
      </c>
      <c r="C6" s="1081">
        <v>16828.8306408518</v>
      </c>
      <c r="D6" s="1080">
        <v>7286</v>
      </c>
      <c r="E6" s="1081">
        <v>15265.813700000001</v>
      </c>
      <c r="F6" s="52"/>
      <c r="G6" s="704">
        <f>D6-B6</f>
        <v>-956</v>
      </c>
      <c r="H6" s="705">
        <f>(D6-B6)/B6</f>
        <v>-0.11599126425624848</v>
      </c>
      <c r="I6" s="706">
        <f>E6-C6</f>
        <v>-1563.0169408517995</v>
      </c>
      <c r="J6" s="705">
        <f>(E6-C6)/C6</f>
        <v>-9.2877334985925472E-2</v>
      </c>
    </row>
    <row r="7" spans="1:10" s="45" customFormat="1" ht="18" customHeight="1">
      <c r="A7" s="306" t="s">
        <v>234</v>
      </c>
      <c r="B7" s="1082">
        <v>4372</v>
      </c>
      <c r="C7" s="1083">
        <v>5874.991</v>
      </c>
      <c r="D7" s="1082">
        <v>4580</v>
      </c>
      <c r="E7" s="1083">
        <v>5172.9963900000002</v>
      </c>
      <c r="F7" s="42"/>
      <c r="G7" s="707">
        <f t="shared" ref="G7:G15" si="0">D7-B7</f>
        <v>208</v>
      </c>
      <c r="H7" s="708">
        <f t="shared" ref="H7:H15" si="1">(D7-B7)/B7</f>
        <v>4.7575480329368709E-2</v>
      </c>
      <c r="I7" s="709">
        <f t="shared" ref="I7:I15" si="2">E7-C7</f>
        <v>-701.99460999999974</v>
      </c>
      <c r="J7" s="708">
        <f t="shared" ref="J7:J15" si="3">(E7-C7)/C7</f>
        <v>-0.11948862730172688</v>
      </c>
    </row>
    <row r="8" spans="1:10" s="45" customFormat="1" ht="18" customHeight="1">
      <c r="A8" s="306" t="s">
        <v>235</v>
      </c>
      <c r="B8" s="1082">
        <v>456</v>
      </c>
      <c r="C8" s="1083">
        <v>10347.041791724199</v>
      </c>
      <c r="D8" s="1082">
        <v>471</v>
      </c>
      <c r="E8" s="1083">
        <v>1648.3379399999999</v>
      </c>
      <c r="F8" s="42"/>
      <c r="G8" s="707">
        <f t="shared" si="0"/>
        <v>15</v>
      </c>
      <c r="H8" s="708">
        <f t="shared" si="1"/>
        <v>3.2894736842105261E-2</v>
      </c>
      <c r="I8" s="710">
        <f t="shared" si="2"/>
        <v>-8698.7038517241999</v>
      </c>
      <c r="J8" s="708">
        <f t="shared" si="3"/>
        <v>-0.84069476347158689</v>
      </c>
    </row>
    <row r="9" spans="1:10" s="45" customFormat="1" ht="18" customHeight="1">
      <c r="A9" s="306" t="s">
        <v>236</v>
      </c>
      <c r="B9" s="1082">
        <v>3652</v>
      </c>
      <c r="C9" s="1083">
        <v>12991.285127424</v>
      </c>
      <c r="D9" s="1082">
        <v>4008</v>
      </c>
      <c r="E9" s="1083">
        <v>7360.2522600000002</v>
      </c>
      <c r="F9" s="42"/>
      <c r="G9" s="707">
        <f t="shared" si="0"/>
        <v>356</v>
      </c>
      <c r="H9" s="708">
        <f t="shared" si="1"/>
        <v>9.7480832420591454E-2</v>
      </c>
      <c r="I9" s="710">
        <f t="shared" si="2"/>
        <v>-5631.032867424</v>
      </c>
      <c r="J9" s="708">
        <f t="shared" si="3"/>
        <v>-0.43344694633305758</v>
      </c>
    </row>
    <row r="10" spans="1:10" s="45" customFormat="1" ht="18" customHeight="1">
      <c r="A10" s="306" t="s">
        <v>237</v>
      </c>
      <c r="B10" s="1082">
        <v>14035</v>
      </c>
      <c r="C10" s="1083">
        <v>6312.8335499999994</v>
      </c>
      <c r="D10" s="1082">
        <v>22744</v>
      </c>
      <c r="E10" s="1083">
        <v>13004.57732</v>
      </c>
      <c r="F10" s="42"/>
      <c r="G10" s="711">
        <f t="shared" si="0"/>
        <v>8709</v>
      </c>
      <c r="H10" s="708">
        <f t="shared" si="1"/>
        <v>0.62052012825080161</v>
      </c>
      <c r="I10" s="710">
        <f t="shared" si="2"/>
        <v>6691.7437700000009</v>
      </c>
      <c r="J10" s="708">
        <f t="shared" si="3"/>
        <v>1.0600222098363423</v>
      </c>
    </row>
    <row r="11" spans="1:10" s="45" customFormat="1" ht="18" customHeight="1">
      <c r="A11" s="306" t="s">
        <v>238</v>
      </c>
      <c r="B11" s="1082">
        <v>5384</v>
      </c>
      <c r="C11" s="1083">
        <v>3818.55</v>
      </c>
      <c r="D11" s="1082">
        <v>8819</v>
      </c>
      <c r="E11" s="1083">
        <v>3132.0698900000002</v>
      </c>
      <c r="F11" s="42"/>
      <c r="G11" s="711">
        <f t="shared" si="0"/>
        <v>3435</v>
      </c>
      <c r="H11" s="708">
        <f t="shared" si="1"/>
        <v>0.63800148588410099</v>
      </c>
      <c r="I11" s="710">
        <f t="shared" si="2"/>
        <v>-686.48010999999997</v>
      </c>
      <c r="J11" s="708">
        <f t="shared" si="3"/>
        <v>-0.17977507430831072</v>
      </c>
    </row>
    <row r="12" spans="1:10" s="45" customFormat="1" ht="18" customHeight="1" thickBot="1">
      <c r="A12" s="307" t="s">
        <v>239</v>
      </c>
      <c r="B12" s="1084">
        <v>6687</v>
      </c>
      <c r="C12" s="1085">
        <v>9596.7559999999994</v>
      </c>
      <c r="D12" s="1084">
        <v>3349</v>
      </c>
      <c r="E12" s="1085">
        <v>3029.36888</v>
      </c>
      <c r="F12" s="42"/>
      <c r="G12" s="712">
        <f t="shared" si="0"/>
        <v>-3338</v>
      </c>
      <c r="H12" s="713">
        <f t="shared" si="1"/>
        <v>-0.49917750859877374</v>
      </c>
      <c r="I12" s="714">
        <f t="shared" si="2"/>
        <v>-6567.3871199999994</v>
      </c>
      <c r="J12" s="713">
        <f t="shared" si="3"/>
        <v>-0.684334072888797</v>
      </c>
    </row>
    <row r="13" spans="1:10" s="45" customFormat="1" ht="18" customHeight="1" thickBot="1">
      <c r="A13" s="649" t="s">
        <v>437</v>
      </c>
      <c r="B13" s="877">
        <f>SUM(B6:B12)</f>
        <v>42828</v>
      </c>
      <c r="C13" s="878">
        <f>SUM(C6:C12)</f>
        <v>65770.288109999994</v>
      </c>
      <c r="D13" s="877">
        <f>SUM(D6:D12)</f>
        <v>51257</v>
      </c>
      <c r="E13" s="878">
        <f>SUM(E6:E12)</f>
        <v>48613.416380000002</v>
      </c>
      <c r="F13" s="42"/>
      <c r="G13" s="715">
        <f t="shared" si="0"/>
        <v>8429</v>
      </c>
      <c r="H13" s="716">
        <f t="shared" si="1"/>
        <v>0.19681049780517418</v>
      </c>
      <c r="I13" s="717">
        <f t="shared" si="2"/>
        <v>-17156.871729999992</v>
      </c>
      <c r="J13" s="716">
        <f t="shared" si="3"/>
        <v>-0.26086052263151616</v>
      </c>
    </row>
    <row r="14" spans="1:10" s="45" customFormat="1" ht="18" customHeight="1" thickBot="1">
      <c r="A14" s="649" t="s">
        <v>438</v>
      </c>
      <c r="B14" s="879">
        <v>14987</v>
      </c>
      <c r="C14" s="880">
        <v>23190.212489999998</v>
      </c>
      <c r="D14" s="879">
        <v>12812</v>
      </c>
      <c r="E14" s="880">
        <v>28771.826369999999</v>
      </c>
      <c r="F14" s="42"/>
      <c r="G14" s="715">
        <f t="shared" si="0"/>
        <v>-2175</v>
      </c>
      <c r="H14" s="716">
        <f t="shared" si="1"/>
        <v>-0.1451257756722493</v>
      </c>
      <c r="I14" s="717">
        <f t="shared" si="2"/>
        <v>5581.6138800000008</v>
      </c>
      <c r="J14" s="716">
        <f t="shared" si="3"/>
        <v>0.24068834567198918</v>
      </c>
    </row>
    <row r="15" spans="1:10" s="45" customFormat="1" ht="18" customHeight="1" thickBot="1">
      <c r="A15" s="652" t="s">
        <v>446</v>
      </c>
      <c r="B15" s="702">
        <f>SUM(B13:B14)</f>
        <v>57815</v>
      </c>
      <c r="C15" s="703">
        <f t="shared" ref="C15:E15" si="4">SUM(C13:C14)</f>
        <v>88960.500599999999</v>
      </c>
      <c r="D15" s="702">
        <f t="shared" si="4"/>
        <v>64069</v>
      </c>
      <c r="E15" s="703">
        <f t="shared" si="4"/>
        <v>77385.242750000005</v>
      </c>
      <c r="F15" s="42"/>
      <c r="G15" s="963">
        <f t="shared" si="0"/>
        <v>6254</v>
      </c>
      <c r="H15" s="964">
        <f t="shared" si="1"/>
        <v>0.10817261956239731</v>
      </c>
      <c r="I15" s="965">
        <f t="shared" si="2"/>
        <v>-11575.257849999995</v>
      </c>
      <c r="J15" s="964">
        <f t="shared" si="3"/>
        <v>-0.13011682456741924</v>
      </c>
    </row>
  </sheetData>
  <mergeCells count="6">
    <mergeCell ref="G3:J3"/>
    <mergeCell ref="A4:A5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8"/>
  <sheetViews>
    <sheetView workbookViewId="0">
      <selection activeCell="K22" sqref="K22"/>
    </sheetView>
  </sheetViews>
  <sheetFormatPr baseColWidth="10" defaultRowHeight="12.75"/>
  <cols>
    <col min="1" max="1" width="35.28515625" style="42" customWidth="1"/>
    <col min="2" max="2" width="10.7109375" style="42" customWidth="1"/>
    <col min="3" max="3" width="11.5703125" style="42" customWidth="1"/>
    <col min="4" max="4" width="10.7109375" style="42" customWidth="1"/>
    <col min="5" max="5" width="11.85546875" style="42" customWidth="1"/>
    <col min="6" max="6" width="2.28515625" style="42" customWidth="1"/>
    <col min="7" max="7" width="10.7109375" style="42" customWidth="1"/>
    <col min="8" max="8" width="9.7109375" style="42" customWidth="1"/>
    <col min="9" max="9" width="11.5703125" style="42" customWidth="1"/>
    <col min="10" max="10" width="9.7109375" style="42" customWidth="1"/>
    <col min="11" max="256" width="11.5703125" style="42"/>
    <col min="257" max="257" width="40.42578125" style="42" customWidth="1"/>
    <col min="258" max="258" width="10.7109375" style="42" customWidth="1"/>
    <col min="259" max="259" width="12.7109375" style="42" customWidth="1"/>
    <col min="260" max="260" width="10.7109375" style="42" customWidth="1"/>
    <col min="261" max="261" width="12.7109375" style="42" customWidth="1"/>
    <col min="262" max="262" width="4.7109375" style="42" customWidth="1"/>
    <col min="263" max="263" width="10.7109375" style="42" customWidth="1"/>
    <col min="264" max="264" width="9.7109375" style="42" customWidth="1"/>
    <col min="265" max="265" width="10.7109375" style="42" customWidth="1"/>
    <col min="266" max="266" width="9.7109375" style="42" customWidth="1"/>
    <col min="267" max="512" width="11.5703125" style="42"/>
    <col min="513" max="513" width="40.42578125" style="42" customWidth="1"/>
    <col min="514" max="514" width="10.7109375" style="42" customWidth="1"/>
    <col min="515" max="515" width="12.7109375" style="42" customWidth="1"/>
    <col min="516" max="516" width="10.7109375" style="42" customWidth="1"/>
    <col min="517" max="517" width="12.7109375" style="42" customWidth="1"/>
    <col min="518" max="518" width="4.7109375" style="42" customWidth="1"/>
    <col min="519" max="519" width="10.7109375" style="42" customWidth="1"/>
    <col min="520" max="520" width="9.7109375" style="42" customWidth="1"/>
    <col min="521" max="521" width="10.7109375" style="42" customWidth="1"/>
    <col min="522" max="522" width="9.7109375" style="42" customWidth="1"/>
    <col min="523" max="768" width="11.5703125" style="42"/>
    <col min="769" max="769" width="40.42578125" style="42" customWidth="1"/>
    <col min="770" max="770" width="10.7109375" style="42" customWidth="1"/>
    <col min="771" max="771" width="12.7109375" style="42" customWidth="1"/>
    <col min="772" max="772" width="10.7109375" style="42" customWidth="1"/>
    <col min="773" max="773" width="12.7109375" style="42" customWidth="1"/>
    <col min="774" max="774" width="4.7109375" style="42" customWidth="1"/>
    <col min="775" max="775" width="10.7109375" style="42" customWidth="1"/>
    <col min="776" max="776" width="9.7109375" style="42" customWidth="1"/>
    <col min="777" max="777" width="10.7109375" style="42" customWidth="1"/>
    <col min="778" max="778" width="9.7109375" style="42" customWidth="1"/>
    <col min="779" max="1024" width="11.5703125" style="42"/>
    <col min="1025" max="1025" width="40.42578125" style="42" customWidth="1"/>
    <col min="1026" max="1026" width="10.7109375" style="42" customWidth="1"/>
    <col min="1027" max="1027" width="12.7109375" style="42" customWidth="1"/>
    <col min="1028" max="1028" width="10.7109375" style="42" customWidth="1"/>
    <col min="1029" max="1029" width="12.7109375" style="42" customWidth="1"/>
    <col min="1030" max="1030" width="4.7109375" style="42" customWidth="1"/>
    <col min="1031" max="1031" width="10.7109375" style="42" customWidth="1"/>
    <col min="1032" max="1032" width="9.7109375" style="42" customWidth="1"/>
    <col min="1033" max="1033" width="10.7109375" style="42" customWidth="1"/>
    <col min="1034" max="1034" width="9.7109375" style="42" customWidth="1"/>
    <col min="1035" max="1280" width="11.5703125" style="42"/>
    <col min="1281" max="1281" width="40.42578125" style="42" customWidth="1"/>
    <col min="1282" max="1282" width="10.7109375" style="42" customWidth="1"/>
    <col min="1283" max="1283" width="12.7109375" style="42" customWidth="1"/>
    <col min="1284" max="1284" width="10.7109375" style="42" customWidth="1"/>
    <col min="1285" max="1285" width="12.7109375" style="42" customWidth="1"/>
    <col min="1286" max="1286" width="4.7109375" style="42" customWidth="1"/>
    <col min="1287" max="1287" width="10.7109375" style="42" customWidth="1"/>
    <col min="1288" max="1288" width="9.7109375" style="42" customWidth="1"/>
    <col min="1289" max="1289" width="10.7109375" style="42" customWidth="1"/>
    <col min="1290" max="1290" width="9.7109375" style="42" customWidth="1"/>
    <col min="1291" max="1536" width="11.5703125" style="42"/>
    <col min="1537" max="1537" width="40.42578125" style="42" customWidth="1"/>
    <col min="1538" max="1538" width="10.7109375" style="42" customWidth="1"/>
    <col min="1539" max="1539" width="12.7109375" style="42" customWidth="1"/>
    <col min="1540" max="1540" width="10.7109375" style="42" customWidth="1"/>
    <col min="1541" max="1541" width="12.7109375" style="42" customWidth="1"/>
    <col min="1542" max="1542" width="4.7109375" style="42" customWidth="1"/>
    <col min="1543" max="1543" width="10.7109375" style="42" customWidth="1"/>
    <col min="1544" max="1544" width="9.7109375" style="42" customWidth="1"/>
    <col min="1545" max="1545" width="10.7109375" style="42" customWidth="1"/>
    <col min="1546" max="1546" width="9.7109375" style="42" customWidth="1"/>
    <col min="1547" max="1792" width="11.5703125" style="42"/>
    <col min="1793" max="1793" width="40.42578125" style="42" customWidth="1"/>
    <col min="1794" max="1794" width="10.7109375" style="42" customWidth="1"/>
    <col min="1795" max="1795" width="12.7109375" style="42" customWidth="1"/>
    <col min="1796" max="1796" width="10.7109375" style="42" customWidth="1"/>
    <col min="1797" max="1797" width="12.7109375" style="42" customWidth="1"/>
    <col min="1798" max="1798" width="4.7109375" style="42" customWidth="1"/>
    <col min="1799" max="1799" width="10.7109375" style="42" customWidth="1"/>
    <col min="1800" max="1800" width="9.7109375" style="42" customWidth="1"/>
    <col min="1801" max="1801" width="10.7109375" style="42" customWidth="1"/>
    <col min="1802" max="1802" width="9.7109375" style="42" customWidth="1"/>
    <col min="1803" max="2048" width="11.5703125" style="42"/>
    <col min="2049" max="2049" width="40.42578125" style="42" customWidth="1"/>
    <col min="2050" max="2050" width="10.7109375" style="42" customWidth="1"/>
    <col min="2051" max="2051" width="12.7109375" style="42" customWidth="1"/>
    <col min="2052" max="2052" width="10.7109375" style="42" customWidth="1"/>
    <col min="2053" max="2053" width="12.7109375" style="42" customWidth="1"/>
    <col min="2054" max="2054" width="4.7109375" style="42" customWidth="1"/>
    <col min="2055" max="2055" width="10.7109375" style="42" customWidth="1"/>
    <col min="2056" max="2056" width="9.7109375" style="42" customWidth="1"/>
    <col min="2057" max="2057" width="10.7109375" style="42" customWidth="1"/>
    <col min="2058" max="2058" width="9.7109375" style="42" customWidth="1"/>
    <col min="2059" max="2304" width="11.5703125" style="42"/>
    <col min="2305" max="2305" width="40.42578125" style="42" customWidth="1"/>
    <col min="2306" max="2306" width="10.7109375" style="42" customWidth="1"/>
    <col min="2307" max="2307" width="12.7109375" style="42" customWidth="1"/>
    <col min="2308" max="2308" width="10.7109375" style="42" customWidth="1"/>
    <col min="2309" max="2309" width="12.7109375" style="42" customWidth="1"/>
    <col min="2310" max="2310" width="4.7109375" style="42" customWidth="1"/>
    <col min="2311" max="2311" width="10.7109375" style="42" customWidth="1"/>
    <col min="2312" max="2312" width="9.7109375" style="42" customWidth="1"/>
    <col min="2313" max="2313" width="10.7109375" style="42" customWidth="1"/>
    <col min="2314" max="2314" width="9.7109375" style="42" customWidth="1"/>
    <col min="2315" max="2560" width="11.5703125" style="42"/>
    <col min="2561" max="2561" width="40.42578125" style="42" customWidth="1"/>
    <col min="2562" max="2562" width="10.7109375" style="42" customWidth="1"/>
    <col min="2563" max="2563" width="12.7109375" style="42" customWidth="1"/>
    <col min="2564" max="2564" width="10.7109375" style="42" customWidth="1"/>
    <col min="2565" max="2565" width="12.7109375" style="42" customWidth="1"/>
    <col min="2566" max="2566" width="4.7109375" style="42" customWidth="1"/>
    <col min="2567" max="2567" width="10.7109375" style="42" customWidth="1"/>
    <col min="2568" max="2568" width="9.7109375" style="42" customWidth="1"/>
    <col min="2569" max="2569" width="10.7109375" style="42" customWidth="1"/>
    <col min="2570" max="2570" width="9.7109375" style="42" customWidth="1"/>
    <col min="2571" max="2816" width="11.5703125" style="42"/>
    <col min="2817" max="2817" width="40.42578125" style="42" customWidth="1"/>
    <col min="2818" max="2818" width="10.7109375" style="42" customWidth="1"/>
    <col min="2819" max="2819" width="12.7109375" style="42" customWidth="1"/>
    <col min="2820" max="2820" width="10.7109375" style="42" customWidth="1"/>
    <col min="2821" max="2821" width="12.7109375" style="42" customWidth="1"/>
    <col min="2822" max="2822" width="4.7109375" style="42" customWidth="1"/>
    <col min="2823" max="2823" width="10.7109375" style="42" customWidth="1"/>
    <col min="2824" max="2824" width="9.7109375" style="42" customWidth="1"/>
    <col min="2825" max="2825" width="10.7109375" style="42" customWidth="1"/>
    <col min="2826" max="2826" width="9.7109375" style="42" customWidth="1"/>
    <col min="2827" max="3072" width="11.5703125" style="42"/>
    <col min="3073" max="3073" width="40.42578125" style="42" customWidth="1"/>
    <col min="3074" max="3074" width="10.7109375" style="42" customWidth="1"/>
    <col min="3075" max="3075" width="12.7109375" style="42" customWidth="1"/>
    <col min="3076" max="3076" width="10.7109375" style="42" customWidth="1"/>
    <col min="3077" max="3077" width="12.7109375" style="42" customWidth="1"/>
    <col min="3078" max="3078" width="4.7109375" style="42" customWidth="1"/>
    <col min="3079" max="3079" width="10.7109375" style="42" customWidth="1"/>
    <col min="3080" max="3080" width="9.7109375" style="42" customWidth="1"/>
    <col min="3081" max="3081" width="10.7109375" style="42" customWidth="1"/>
    <col min="3082" max="3082" width="9.7109375" style="42" customWidth="1"/>
    <col min="3083" max="3328" width="11.5703125" style="42"/>
    <col min="3329" max="3329" width="40.42578125" style="42" customWidth="1"/>
    <col min="3330" max="3330" width="10.7109375" style="42" customWidth="1"/>
    <col min="3331" max="3331" width="12.7109375" style="42" customWidth="1"/>
    <col min="3332" max="3332" width="10.7109375" style="42" customWidth="1"/>
    <col min="3333" max="3333" width="12.7109375" style="42" customWidth="1"/>
    <col min="3334" max="3334" width="4.7109375" style="42" customWidth="1"/>
    <col min="3335" max="3335" width="10.7109375" style="42" customWidth="1"/>
    <col min="3336" max="3336" width="9.7109375" style="42" customWidth="1"/>
    <col min="3337" max="3337" width="10.7109375" style="42" customWidth="1"/>
    <col min="3338" max="3338" width="9.7109375" style="42" customWidth="1"/>
    <col min="3339" max="3584" width="11.5703125" style="42"/>
    <col min="3585" max="3585" width="40.42578125" style="42" customWidth="1"/>
    <col min="3586" max="3586" width="10.7109375" style="42" customWidth="1"/>
    <col min="3587" max="3587" width="12.7109375" style="42" customWidth="1"/>
    <col min="3588" max="3588" width="10.7109375" style="42" customWidth="1"/>
    <col min="3589" max="3589" width="12.7109375" style="42" customWidth="1"/>
    <col min="3590" max="3590" width="4.7109375" style="42" customWidth="1"/>
    <col min="3591" max="3591" width="10.7109375" style="42" customWidth="1"/>
    <col min="3592" max="3592" width="9.7109375" style="42" customWidth="1"/>
    <col min="3593" max="3593" width="10.7109375" style="42" customWidth="1"/>
    <col min="3594" max="3594" width="9.7109375" style="42" customWidth="1"/>
    <col min="3595" max="3840" width="11.5703125" style="42"/>
    <col min="3841" max="3841" width="40.42578125" style="42" customWidth="1"/>
    <col min="3842" max="3842" width="10.7109375" style="42" customWidth="1"/>
    <col min="3843" max="3843" width="12.7109375" style="42" customWidth="1"/>
    <col min="3844" max="3844" width="10.7109375" style="42" customWidth="1"/>
    <col min="3845" max="3845" width="12.7109375" style="42" customWidth="1"/>
    <col min="3846" max="3846" width="4.7109375" style="42" customWidth="1"/>
    <col min="3847" max="3847" width="10.7109375" style="42" customWidth="1"/>
    <col min="3848" max="3848" width="9.7109375" style="42" customWidth="1"/>
    <col min="3849" max="3849" width="10.7109375" style="42" customWidth="1"/>
    <col min="3850" max="3850" width="9.7109375" style="42" customWidth="1"/>
    <col min="3851" max="4096" width="11.5703125" style="42"/>
    <col min="4097" max="4097" width="40.42578125" style="42" customWidth="1"/>
    <col min="4098" max="4098" width="10.7109375" style="42" customWidth="1"/>
    <col min="4099" max="4099" width="12.7109375" style="42" customWidth="1"/>
    <col min="4100" max="4100" width="10.7109375" style="42" customWidth="1"/>
    <col min="4101" max="4101" width="12.7109375" style="42" customWidth="1"/>
    <col min="4102" max="4102" width="4.7109375" style="42" customWidth="1"/>
    <col min="4103" max="4103" width="10.7109375" style="42" customWidth="1"/>
    <col min="4104" max="4104" width="9.7109375" style="42" customWidth="1"/>
    <col min="4105" max="4105" width="10.7109375" style="42" customWidth="1"/>
    <col min="4106" max="4106" width="9.7109375" style="42" customWidth="1"/>
    <col min="4107" max="4352" width="11.5703125" style="42"/>
    <col min="4353" max="4353" width="40.42578125" style="42" customWidth="1"/>
    <col min="4354" max="4354" width="10.7109375" style="42" customWidth="1"/>
    <col min="4355" max="4355" width="12.7109375" style="42" customWidth="1"/>
    <col min="4356" max="4356" width="10.7109375" style="42" customWidth="1"/>
    <col min="4357" max="4357" width="12.7109375" style="42" customWidth="1"/>
    <col min="4358" max="4358" width="4.7109375" style="42" customWidth="1"/>
    <col min="4359" max="4359" width="10.7109375" style="42" customWidth="1"/>
    <col min="4360" max="4360" width="9.7109375" style="42" customWidth="1"/>
    <col min="4361" max="4361" width="10.7109375" style="42" customWidth="1"/>
    <col min="4362" max="4362" width="9.7109375" style="42" customWidth="1"/>
    <col min="4363" max="4608" width="11.5703125" style="42"/>
    <col min="4609" max="4609" width="40.42578125" style="42" customWidth="1"/>
    <col min="4610" max="4610" width="10.7109375" style="42" customWidth="1"/>
    <col min="4611" max="4611" width="12.7109375" style="42" customWidth="1"/>
    <col min="4612" max="4612" width="10.7109375" style="42" customWidth="1"/>
    <col min="4613" max="4613" width="12.7109375" style="42" customWidth="1"/>
    <col min="4614" max="4614" width="4.7109375" style="42" customWidth="1"/>
    <col min="4615" max="4615" width="10.7109375" style="42" customWidth="1"/>
    <col min="4616" max="4616" width="9.7109375" style="42" customWidth="1"/>
    <col min="4617" max="4617" width="10.7109375" style="42" customWidth="1"/>
    <col min="4618" max="4618" width="9.7109375" style="42" customWidth="1"/>
    <col min="4619" max="4864" width="11.5703125" style="42"/>
    <col min="4865" max="4865" width="40.42578125" style="42" customWidth="1"/>
    <col min="4866" max="4866" width="10.7109375" style="42" customWidth="1"/>
    <col min="4867" max="4867" width="12.7109375" style="42" customWidth="1"/>
    <col min="4868" max="4868" width="10.7109375" style="42" customWidth="1"/>
    <col min="4869" max="4869" width="12.7109375" style="42" customWidth="1"/>
    <col min="4870" max="4870" width="4.7109375" style="42" customWidth="1"/>
    <col min="4871" max="4871" width="10.7109375" style="42" customWidth="1"/>
    <col min="4872" max="4872" width="9.7109375" style="42" customWidth="1"/>
    <col min="4873" max="4873" width="10.7109375" style="42" customWidth="1"/>
    <col min="4874" max="4874" width="9.7109375" style="42" customWidth="1"/>
    <col min="4875" max="5120" width="11.5703125" style="42"/>
    <col min="5121" max="5121" width="40.42578125" style="42" customWidth="1"/>
    <col min="5122" max="5122" width="10.7109375" style="42" customWidth="1"/>
    <col min="5123" max="5123" width="12.7109375" style="42" customWidth="1"/>
    <col min="5124" max="5124" width="10.7109375" style="42" customWidth="1"/>
    <col min="5125" max="5125" width="12.7109375" style="42" customWidth="1"/>
    <col min="5126" max="5126" width="4.7109375" style="42" customWidth="1"/>
    <col min="5127" max="5127" width="10.7109375" style="42" customWidth="1"/>
    <col min="5128" max="5128" width="9.7109375" style="42" customWidth="1"/>
    <col min="5129" max="5129" width="10.7109375" style="42" customWidth="1"/>
    <col min="5130" max="5130" width="9.7109375" style="42" customWidth="1"/>
    <col min="5131" max="5376" width="11.5703125" style="42"/>
    <col min="5377" max="5377" width="40.42578125" style="42" customWidth="1"/>
    <col min="5378" max="5378" width="10.7109375" style="42" customWidth="1"/>
    <col min="5379" max="5379" width="12.7109375" style="42" customWidth="1"/>
    <col min="5380" max="5380" width="10.7109375" style="42" customWidth="1"/>
    <col min="5381" max="5381" width="12.7109375" style="42" customWidth="1"/>
    <col min="5382" max="5382" width="4.7109375" style="42" customWidth="1"/>
    <col min="5383" max="5383" width="10.7109375" style="42" customWidth="1"/>
    <col min="5384" max="5384" width="9.7109375" style="42" customWidth="1"/>
    <col min="5385" max="5385" width="10.7109375" style="42" customWidth="1"/>
    <col min="5386" max="5386" width="9.7109375" style="42" customWidth="1"/>
    <col min="5387" max="5632" width="11.5703125" style="42"/>
    <col min="5633" max="5633" width="40.42578125" style="42" customWidth="1"/>
    <col min="5634" max="5634" width="10.7109375" style="42" customWidth="1"/>
    <col min="5635" max="5635" width="12.7109375" style="42" customWidth="1"/>
    <col min="5636" max="5636" width="10.7109375" style="42" customWidth="1"/>
    <col min="5637" max="5637" width="12.7109375" style="42" customWidth="1"/>
    <col min="5638" max="5638" width="4.7109375" style="42" customWidth="1"/>
    <col min="5639" max="5639" width="10.7109375" style="42" customWidth="1"/>
    <col min="5640" max="5640" width="9.7109375" style="42" customWidth="1"/>
    <col min="5641" max="5641" width="10.7109375" style="42" customWidth="1"/>
    <col min="5642" max="5642" width="9.7109375" style="42" customWidth="1"/>
    <col min="5643" max="5888" width="11.5703125" style="42"/>
    <col min="5889" max="5889" width="40.42578125" style="42" customWidth="1"/>
    <col min="5890" max="5890" width="10.7109375" style="42" customWidth="1"/>
    <col min="5891" max="5891" width="12.7109375" style="42" customWidth="1"/>
    <col min="5892" max="5892" width="10.7109375" style="42" customWidth="1"/>
    <col min="5893" max="5893" width="12.7109375" style="42" customWidth="1"/>
    <col min="5894" max="5894" width="4.7109375" style="42" customWidth="1"/>
    <col min="5895" max="5895" width="10.7109375" style="42" customWidth="1"/>
    <col min="5896" max="5896" width="9.7109375" style="42" customWidth="1"/>
    <col min="5897" max="5897" width="10.7109375" style="42" customWidth="1"/>
    <col min="5898" max="5898" width="9.7109375" style="42" customWidth="1"/>
    <col min="5899" max="6144" width="11.5703125" style="42"/>
    <col min="6145" max="6145" width="40.42578125" style="42" customWidth="1"/>
    <col min="6146" max="6146" width="10.7109375" style="42" customWidth="1"/>
    <col min="6147" max="6147" width="12.7109375" style="42" customWidth="1"/>
    <col min="6148" max="6148" width="10.7109375" style="42" customWidth="1"/>
    <col min="6149" max="6149" width="12.7109375" style="42" customWidth="1"/>
    <col min="6150" max="6150" width="4.7109375" style="42" customWidth="1"/>
    <col min="6151" max="6151" width="10.7109375" style="42" customWidth="1"/>
    <col min="6152" max="6152" width="9.7109375" style="42" customWidth="1"/>
    <col min="6153" max="6153" width="10.7109375" style="42" customWidth="1"/>
    <col min="6154" max="6154" width="9.7109375" style="42" customWidth="1"/>
    <col min="6155" max="6400" width="11.5703125" style="42"/>
    <col min="6401" max="6401" width="40.42578125" style="42" customWidth="1"/>
    <col min="6402" max="6402" width="10.7109375" style="42" customWidth="1"/>
    <col min="6403" max="6403" width="12.7109375" style="42" customWidth="1"/>
    <col min="6404" max="6404" width="10.7109375" style="42" customWidth="1"/>
    <col min="6405" max="6405" width="12.7109375" style="42" customWidth="1"/>
    <col min="6406" max="6406" width="4.7109375" style="42" customWidth="1"/>
    <col min="6407" max="6407" width="10.7109375" style="42" customWidth="1"/>
    <col min="6408" max="6408" width="9.7109375" style="42" customWidth="1"/>
    <col min="6409" max="6409" width="10.7109375" style="42" customWidth="1"/>
    <col min="6410" max="6410" width="9.7109375" style="42" customWidth="1"/>
    <col min="6411" max="6656" width="11.5703125" style="42"/>
    <col min="6657" max="6657" width="40.42578125" style="42" customWidth="1"/>
    <col min="6658" max="6658" width="10.7109375" style="42" customWidth="1"/>
    <col min="6659" max="6659" width="12.7109375" style="42" customWidth="1"/>
    <col min="6660" max="6660" width="10.7109375" style="42" customWidth="1"/>
    <col min="6661" max="6661" width="12.7109375" style="42" customWidth="1"/>
    <col min="6662" max="6662" width="4.7109375" style="42" customWidth="1"/>
    <col min="6663" max="6663" width="10.7109375" style="42" customWidth="1"/>
    <col min="6664" max="6664" width="9.7109375" style="42" customWidth="1"/>
    <col min="6665" max="6665" width="10.7109375" style="42" customWidth="1"/>
    <col min="6666" max="6666" width="9.7109375" style="42" customWidth="1"/>
    <col min="6667" max="6912" width="11.5703125" style="42"/>
    <col min="6913" max="6913" width="40.42578125" style="42" customWidth="1"/>
    <col min="6914" max="6914" width="10.7109375" style="42" customWidth="1"/>
    <col min="6915" max="6915" width="12.7109375" style="42" customWidth="1"/>
    <col min="6916" max="6916" width="10.7109375" style="42" customWidth="1"/>
    <col min="6917" max="6917" width="12.7109375" style="42" customWidth="1"/>
    <col min="6918" max="6918" width="4.7109375" style="42" customWidth="1"/>
    <col min="6919" max="6919" width="10.7109375" style="42" customWidth="1"/>
    <col min="6920" max="6920" width="9.7109375" style="42" customWidth="1"/>
    <col min="6921" max="6921" width="10.7109375" style="42" customWidth="1"/>
    <col min="6922" max="6922" width="9.7109375" style="42" customWidth="1"/>
    <col min="6923" max="7168" width="11.5703125" style="42"/>
    <col min="7169" max="7169" width="40.42578125" style="42" customWidth="1"/>
    <col min="7170" max="7170" width="10.7109375" style="42" customWidth="1"/>
    <col min="7171" max="7171" width="12.7109375" style="42" customWidth="1"/>
    <col min="7172" max="7172" width="10.7109375" style="42" customWidth="1"/>
    <col min="7173" max="7173" width="12.7109375" style="42" customWidth="1"/>
    <col min="7174" max="7174" width="4.7109375" style="42" customWidth="1"/>
    <col min="7175" max="7175" width="10.7109375" style="42" customWidth="1"/>
    <col min="7176" max="7176" width="9.7109375" style="42" customWidth="1"/>
    <col min="7177" max="7177" width="10.7109375" style="42" customWidth="1"/>
    <col min="7178" max="7178" width="9.7109375" style="42" customWidth="1"/>
    <col min="7179" max="7424" width="11.5703125" style="42"/>
    <col min="7425" max="7425" width="40.42578125" style="42" customWidth="1"/>
    <col min="7426" max="7426" width="10.7109375" style="42" customWidth="1"/>
    <col min="7427" max="7427" width="12.7109375" style="42" customWidth="1"/>
    <col min="7428" max="7428" width="10.7109375" style="42" customWidth="1"/>
    <col min="7429" max="7429" width="12.7109375" style="42" customWidth="1"/>
    <col min="7430" max="7430" width="4.7109375" style="42" customWidth="1"/>
    <col min="7431" max="7431" width="10.7109375" style="42" customWidth="1"/>
    <col min="7432" max="7432" width="9.7109375" style="42" customWidth="1"/>
    <col min="7433" max="7433" width="10.7109375" style="42" customWidth="1"/>
    <col min="7434" max="7434" width="9.7109375" style="42" customWidth="1"/>
    <col min="7435" max="7680" width="11.5703125" style="42"/>
    <col min="7681" max="7681" width="40.42578125" style="42" customWidth="1"/>
    <col min="7682" max="7682" width="10.7109375" style="42" customWidth="1"/>
    <col min="7683" max="7683" width="12.7109375" style="42" customWidth="1"/>
    <col min="7684" max="7684" width="10.7109375" style="42" customWidth="1"/>
    <col min="7685" max="7685" width="12.7109375" style="42" customWidth="1"/>
    <col min="7686" max="7686" width="4.7109375" style="42" customWidth="1"/>
    <col min="7687" max="7687" width="10.7109375" style="42" customWidth="1"/>
    <col min="7688" max="7688" width="9.7109375" style="42" customWidth="1"/>
    <col min="7689" max="7689" width="10.7109375" style="42" customWidth="1"/>
    <col min="7690" max="7690" width="9.7109375" style="42" customWidth="1"/>
    <col min="7691" max="7936" width="11.5703125" style="42"/>
    <col min="7937" max="7937" width="40.42578125" style="42" customWidth="1"/>
    <col min="7938" max="7938" width="10.7109375" style="42" customWidth="1"/>
    <col min="7939" max="7939" width="12.7109375" style="42" customWidth="1"/>
    <col min="7940" max="7940" width="10.7109375" style="42" customWidth="1"/>
    <col min="7941" max="7941" width="12.7109375" style="42" customWidth="1"/>
    <col min="7942" max="7942" width="4.7109375" style="42" customWidth="1"/>
    <col min="7943" max="7943" width="10.7109375" style="42" customWidth="1"/>
    <col min="7944" max="7944" width="9.7109375" style="42" customWidth="1"/>
    <col min="7945" max="7945" width="10.7109375" style="42" customWidth="1"/>
    <col min="7946" max="7946" width="9.7109375" style="42" customWidth="1"/>
    <col min="7947" max="8192" width="11.5703125" style="42"/>
    <col min="8193" max="8193" width="40.42578125" style="42" customWidth="1"/>
    <col min="8194" max="8194" width="10.7109375" style="42" customWidth="1"/>
    <col min="8195" max="8195" width="12.7109375" style="42" customWidth="1"/>
    <col min="8196" max="8196" width="10.7109375" style="42" customWidth="1"/>
    <col min="8197" max="8197" width="12.7109375" style="42" customWidth="1"/>
    <col min="8198" max="8198" width="4.7109375" style="42" customWidth="1"/>
    <col min="8199" max="8199" width="10.7109375" style="42" customWidth="1"/>
    <col min="8200" max="8200" width="9.7109375" style="42" customWidth="1"/>
    <col min="8201" max="8201" width="10.7109375" style="42" customWidth="1"/>
    <col min="8202" max="8202" width="9.7109375" style="42" customWidth="1"/>
    <col min="8203" max="8448" width="11.5703125" style="42"/>
    <col min="8449" max="8449" width="40.42578125" style="42" customWidth="1"/>
    <col min="8450" max="8450" width="10.7109375" style="42" customWidth="1"/>
    <col min="8451" max="8451" width="12.7109375" style="42" customWidth="1"/>
    <col min="8452" max="8452" width="10.7109375" style="42" customWidth="1"/>
    <col min="8453" max="8453" width="12.7109375" style="42" customWidth="1"/>
    <col min="8454" max="8454" width="4.7109375" style="42" customWidth="1"/>
    <col min="8455" max="8455" width="10.7109375" style="42" customWidth="1"/>
    <col min="8456" max="8456" width="9.7109375" style="42" customWidth="1"/>
    <col min="8457" max="8457" width="10.7109375" style="42" customWidth="1"/>
    <col min="8458" max="8458" width="9.7109375" style="42" customWidth="1"/>
    <col min="8459" max="8704" width="11.5703125" style="42"/>
    <col min="8705" max="8705" width="40.42578125" style="42" customWidth="1"/>
    <col min="8706" max="8706" width="10.7109375" style="42" customWidth="1"/>
    <col min="8707" max="8707" width="12.7109375" style="42" customWidth="1"/>
    <col min="8708" max="8708" width="10.7109375" style="42" customWidth="1"/>
    <col min="8709" max="8709" width="12.7109375" style="42" customWidth="1"/>
    <col min="8710" max="8710" width="4.7109375" style="42" customWidth="1"/>
    <col min="8711" max="8711" width="10.7109375" style="42" customWidth="1"/>
    <col min="8712" max="8712" width="9.7109375" style="42" customWidth="1"/>
    <col min="8713" max="8713" width="10.7109375" style="42" customWidth="1"/>
    <col min="8714" max="8714" width="9.7109375" style="42" customWidth="1"/>
    <col min="8715" max="8960" width="11.5703125" style="42"/>
    <col min="8961" max="8961" width="40.42578125" style="42" customWidth="1"/>
    <col min="8962" max="8962" width="10.7109375" style="42" customWidth="1"/>
    <col min="8963" max="8963" width="12.7109375" style="42" customWidth="1"/>
    <col min="8964" max="8964" width="10.7109375" style="42" customWidth="1"/>
    <col min="8965" max="8965" width="12.7109375" style="42" customWidth="1"/>
    <col min="8966" max="8966" width="4.7109375" style="42" customWidth="1"/>
    <col min="8967" max="8967" width="10.7109375" style="42" customWidth="1"/>
    <col min="8968" max="8968" width="9.7109375" style="42" customWidth="1"/>
    <col min="8969" max="8969" width="10.7109375" style="42" customWidth="1"/>
    <col min="8970" max="8970" width="9.7109375" style="42" customWidth="1"/>
    <col min="8971" max="9216" width="11.5703125" style="42"/>
    <col min="9217" max="9217" width="40.42578125" style="42" customWidth="1"/>
    <col min="9218" max="9218" width="10.7109375" style="42" customWidth="1"/>
    <col min="9219" max="9219" width="12.7109375" style="42" customWidth="1"/>
    <col min="9220" max="9220" width="10.7109375" style="42" customWidth="1"/>
    <col min="9221" max="9221" width="12.7109375" style="42" customWidth="1"/>
    <col min="9222" max="9222" width="4.7109375" style="42" customWidth="1"/>
    <col min="9223" max="9223" width="10.7109375" style="42" customWidth="1"/>
    <col min="9224" max="9224" width="9.7109375" style="42" customWidth="1"/>
    <col min="9225" max="9225" width="10.7109375" style="42" customWidth="1"/>
    <col min="9226" max="9226" width="9.7109375" style="42" customWidth="1"/>
    <col min="9227" max="9472" width="11.5703125" style="42"/>
    <col min="9473" max="9473" width="40.42578125" style="42" customWidth="1"/>
    <col min="9474" max="9474" width="10.7109375" style="42" customWidth="1"/>
    <col min="9475" max="9475" width="12.7109375" style="42" customWidth="1"/>
    <col min="9476" max="9476" width="10.7109375" style="42" customWidth="1"/>
    <col min="9477" max="9477" width="12.7109375" style="42" customWidth="1"/>
    <col min="9478" max="9478" width="4.7109375" style="42" customWidth="1"/>
    <col min="9479" max="9479" width="10.7109375" style="42" customWidth="1"/>
    <col min="9480" max="9480" width="9.7109375" style="42" customWidth="1"/>
    <col min="9481" max="9481" width="10.7109375" style="42" customWidth="1"/>
    <col min="9482" max="9482" width="9.7109375" style="42" customWidth="1"/>
    <col min="9483" max="9728" width="11.5703125" style="42"/>
    <col min="9729" max="9729" width="40.42578125" style="42" customWidth="1"/>
    <col min="9730" max="9730" width="10.7109375" style="42" customWidth="1"/>
    <col min="9731" max="9731" width="12.7109375" style="42" customWidth="1"/>
    <col min="9732" max="9732" width="10.7109375" style="42" customWidth="1"/>
    <col min="9733" max="9733" width="12.7109375" style="42" customWidth="1"/>
    <col min="9734" max="9734" width="4.7109375" style="42" customWidth="1"/>
    <col min="9735" max="9735" width="10.7109375" style="42" customWidth="1"/>
    <col min="9736" max="9736" width="9.7109375" style="42" customWidth="1"/>
    <col min="9737" max="9737" width="10.7109375" style="42" customWidth="1"/>
    <col min="9738" max="9738" width="9.7109375" style="42" customWidth="1"/>
    <col min="9739" max="9984" width="11.5703125" style="42"/>
    <col min="9985" max="9985" width="40.42578125" style="42" customWidth="1"/>
    <col min="9986" max="9986" width="10.7109375" style="42" customWidth="1"/>
    <col min="9987" max="9987" width="12.7109375" style="42" customWidth="1"/>
    <col min="9988" max="9988" width="10.7109375" style="42" customWidth="1"/>
    <col min="9989" max="9989" width="12.7109375" style="42" customWidth="1"/>
    <col min="9990" max="9990" width="4.7109375" style="42" customWidth="1"/>
    <col min="9991" max="9991" width="10.7109375" style="42" customWidth="1"/>
    <col min="9992" max="9992" width="9.7109375" style="42" customWidth="1"/>
    <col min="9993" max="9993" width="10.7109375" style="42" customWidth="1"/>
    <col min="9994" max="9994" width="9.7109375" style="42" customWidth="1"/>
    <col min="9995" max="10240" width="11.5703125" style="42"/>
    <col min="10241" max="10241" width="40.42578125" style="42" customWidth="1"/>
    <col min="10242" max="10242" width="10.7109375" style="42" customWidth="1"/>
    <col min="10243" max="10243" width="12.7109375" style="42" customWidth="1"/>
    <col min="10244" max="10244" width="10.7109375" style="42" customWidth="1"/>
    <col min="10245" max="10245" width="12.7109375" style="42" customWidth="1"/>
    <col min="10246" max="10246" width="4.7109375" style="42" customWidth="1"/>
    <col min="10247" max="10247" width="10.7109375" style="42" customWidth="1"/>
    <col min="10248" max="10248" width="9.7109375" style="42" customWidth="1"/>
    <col min="10249" max="10249" width="10.7109375" style="42" customWidth="1"/>
    <col min="10250" max="10250" width="9.7109375" style="42" customWidth="1"/>
    <col min="10251" max="10496" width="11.5703125" style="42"/>
    <col min="10497" max="10497" width="40.42578125" style="42" customWidth="1"/>
    <col min="10498" max="10498" width="10.7109375" style="42" customWidth="1"/>
    <col min="10499" max="10499" width="12.7109375" style="42" customWidth="1"/>
    <col min="10500" max="10500" width="10.7109375" style="42" customWidth="1"/>
    <col min="10501" max="10501" width="12.7109375" style="42" customWidth="1"/>
    <col min="10502" max="10502" width="4.7109375" style="42" customWidth="1"/>
    <col min="10503" max="10503" width="10.7109375" style="42" customWidth="1"/>
    <col min="10504" max="10504" width="9.7109375" style="42" customWidth="1"/>
    <col min="10505" max="10505" width="10.7109375" style="42" customWidth="1"/>
    <col min="10506" max="10506" width="9.7109375" style="42" customWidth="1"/>
    <col min="10507" max="10752" width="11.5703125" style="42"/>
    <col min="10753" max="10753" width="40.42578125" style="42" customWidth="1"/>
    <col min="10754" max="10754" width="10.7109375" style="42" customWidth="1"/>
    <col min="10755" max="10755" width="12.7109375" style="42" customWidth="1"/>
    <col min="10756" max="10756" width="10.7109375" style="42" customWidth="1"/>
    <col min="10757" max="10757" width="12.7109375" style="42" customWidth="1"/>
    <col min="10758" max="10758" width="4.7109375" style="42" customWidth="1"/>
    <col min="10759" max="10759" width="10.7109375" style="42" customWidth="1"/>
    <col min="10760" max="10760" width="9.7109375" style="42" customWidth="1"/>
    <col min="10761" max="10761" width="10.7109375" style="42" customWidth="1"/>
    <col min="10762" max="10762" width="9.7109375" style="42" customWidth="1"/>
    <col min="10763" max="11008" width="11.5703125" style="42"/>
    <col min="11009" max="11009" width="40.42578125" style="42" customWidth="1"/>
    <col min="11010" max="11010" width="10.7109375" style="42" customWidth="1"/>
    <col min="11011" max="11011" width="12.7109375" style="42" customWidth="1"/>
    <col min="11012" max="11012" width="10.7109375" style="42" customWidth="1"/>
    <col min="11013" max="11013" width="12.7109375" style="42" customWidth="1"/>
    <col min="11014" max="11014" width="4.7109375" style="42" customWidth="1"/>
    <col min="11015" max="11015" width="10.7109375" style="42" customWidth="1"/>
    <col min="11016" max="11016" width="9.7109375" style="42" customWidth="1"/>
    <col min="11017" max="11017" width="10.7109375" style="42" customWidth="1"/>
    <col min="11018" max="11018" width="9.7109375" style="42" customWidth="1"/>
    <col min="11019" max="11264" width="11.5703125" style="42"/>
    <col min="11265" max="11265" width="40.42578125" style="42" customWidth="1"/>
    <col min="11266" max="11266" width="10.7109375" style="42" customWidth="1"/>
    <col min="11267" max="11267" width="12.7109375" style="42" customWidth="1"/>
    <col min="11268" max="11268" width="10.7109375" style="42" customWidth="1"/>
    <col min="11269" max="11269" width="12.7109375" style="42" customWidth="1"/>
    <col min="11270" max="11270" width="4.7109375" style="42" customWidth="1"/>
    <col min="11271" max="11271" width="10.7109375" style="42" customWidth="1"/>
    <col min="11272" max="11272" width="9.7109375" style="42" customWidth="1"/>
    <col min="11273" max="11273" width="10.7109375" style="42" customWidth="1"/>
    <col min="11274" max="11274" width="9.7109375" style="42" customWidth="1"/>
    <col min="11275" max="11520" width="11.5703125" style="42"/>
    <col min="11521" max="11521" width="40.42578125" style="42" customWidth="1"/>
    <col min="11522" max="11522" width="10.7109375" style="42" customWidth="1"/>
    <col min="11523" max="11523" width="12.7109375" style="42" customWidth="1"/>
    <col min="11524" max="11524" width="10.7109375" style="42" customWidth="1"/>
    <col min="11525" max="11525" width="12.7109375" style="42" customWidth="1"/>
    <col min="11526" max="11526" width="4.7109375" style="42" customWidth="1"/>
    <col min="11527" max="11527" width="10.7109375" style="42" customWidth="1"/>
    <col min="11528" max="11528" width="9.7109375" style="42" customWidth="1"/>
    <col min="11529" max="11529" width="10.7109375" style="42" customWidth="1"/>
    <col min="11530" max="11530" width="9.7109375" style="42" customWidth="1"/>
    <col min="11531" max="11776" width="11.5703125" style="42"/>
    <col min="11777" max="11777" width="40.42578125" style="42" customWidth="1"/>
    <col min="11778" max="11778" width="10.7109375" style="42" customWidth="1"/>
    <col min="11779" max="11779" width="12.7109375" style="42" customWidth="1"/>
    <col min="11780" max="11780" width="10.7109375" style="42" customWidth="1"/>
    <col min="11781" max="11781" width="12.7109375" style="42" customWidth="1"/>
    <col min="11782" max="11782" width="4.7109375" style="42" customWidth="1"/>
    <col min="11783" max="11783" width="10.7109375" style="42" customWidth="1"/>
    <col min="11784" max="11784" width="9.7109375" style="42" customWidth="1"/>
    <col min="11785" max="11785" width="10.7109375" style="42" customWidth="1"/>
    <col min="11786" max="11786" width="9.7109375" style="42" customWidth="1"/>
    <col min="11787" max="12032" width="11.5703125" style="42"/>
    <col min="12033" max="12033" width="40.42578125" style="42" customWidth="1"/>
    <col min="12034" max="12034" width="10.7109375" style="42" customWidth="1"/>
    <col min="12035" max="12035" width="12.7109375" style="42" customWidth="1"/>
    <col min="12036" max="12036" width="10.7109375" style="42" customWidth="1"/>
    <col min="12037" max="12037" width="12.7109375" style="42" customWidth="1"/>
    <col min="12038" max="12038" width="4.7109375" style="42" customWidth="1"/>
    <col min="12039" max="12039" width="10.7109375" style="42" customWidth="1"/>
    <col min="12040" max="12040" width="9.7109375" style="42" customWidth="1"/>
    <col min="12041" max="12041" width="10.7109375" style="42" customWidth="1"/>
    <col min="12042" max="12042" width="9.7109375" style="42" customWidth="1"/>
    <col min="12043" max="12288" width="11.5703125" style="42"/>
    <col min="12289" max="12289" width="40.42578125" style="42" customWidth="1"/>
    <col min="12290" max="12290" width="10.7109375" style="42" customWidth="1"/>
    <col min="12291" max="12291" width="12.7109375" style="42" customWidth="1"/>
    <col min="12292" max="12292" width="10.7109375" style="42" customWidth="1"/>
    <col min="12293" max="12293" width="12.7109375" style="42" customWidth="1"/>
    <col min="12294" max="12294" width="4.7109375" style="42" customWidth="1"/>
    <col min="12295" max="12295" width="10.7109375" style="42" customWidth="1"/>
    <col min="12296" max="12296" width="9.7109375" style="42" customWidth="1"/>
    <col min="12297" max="12297" width="10.7109375" style="42" customWidth="1"/>
    <col min="12298" max="12298" width="9.7109375" style="42" customWidth="1"/>
    <col min="12299" max="12544" width="11.5703125" style="42"/>
    <col min="12545" max="12545" width="40.42578125" style="42" customWidth="1"/>
    <col min="12546" max="12546" width="10.7109375" style="42" customWidth="1"/>
    <col min="12547" max="12547" width="12.7109375" style="42" customWidth="1"/>
    <col min="12548" max="12548" width="10.7109375" style="42" customWidth="1"/>
    <col min="12549" max="12549" width="12.7109375" style="42" customWidth="1"/>
    <col min="12550" max="12550" width="4.7109375" style="42" customWidth="1"/>
    <col min="12551" max="12551" width="10.7109375" style="42" customWidth="1"/>
    <col min="12552" max="12552" width="9.7109375" style="42" customWidth="1"/>
    <col min="12553" max="12553" width="10.7109375" style="42" customWidth="1"/>
    <col min="12554" max="12554" width="9.7109375" style="42" customWidth="1"/>
    <col min="12555" max="12800" width="11.5703125" style="42"/>
    <col min="12801" max="12801" width="40.42578125" style="42" customWidth="1"/>
    <col min="12802" max="12802" width="10.7109375" style="42" customWidth="1"/>
    <col min="12803" max="12803" width="12.7109375" style="42" customWidth="1"/>
    <col min="12804" max="12804" width="10.7109375" style="42" customWidth="1"/>
    <col min="12805" max="12805" width="12.7109375" style="42" customWidth="1"/>
    <col min="12806" max="12806" width="4.7109375" style="42" customWidth="1"/>
    <col min="12807" max="12807" width="10.7109375" style="42" customWidth="1"/>
    <col min="12808" max="12808" width="9.7109375" style="42" customWidth="1"/>
    <col min="12809" max="12809" width="10.7109375" style="42" customWidth="1"/>
    <col min="12810" max="12810" width="9.7109375" style="42" customWidth="1"/>
    <col min="12811" max="13056" width="11.5703125" style="42"/>
    <col min="13057" max="13057" width="40.42578125" style="42" customWidth="1"/>
    <col min="13058" max="13058" width="10.7109375" style="42" customWidth="1"/>
    <col min="13059" max="13059" width="12.7109375" style="42" customWidth="1"/>
    <col min="13060" max="13060" width="10.7109375" style="42" customWidth="1"/>
    <col min="13061" max="13061" width="12.7109375" style="42" customWidth="1"/>
    <col min="13062" max="13062" width="4.7109375" style="42" customWidth="1"/>
    <col min="13063" max="13063" width="10.7109375" style="42" customWidth="1"/>
    <col min="13064" max="13064" width="9.7109375" style="42" customWidth="1"/>
    <col min="13065" max="13065" width="10.7109375" style="42" customWidth="1"/>
    <col min="13066" max="13066" width="9.7109375" style="42" customWidth="1"/>
    <col min="13067" max="13312" width="11.5703125" style="42"/>
    <col min="13313" max="13313" width="40.42578125" style="42" customWidth="1"/>
    <col min="13314" max="13314" width="10.7109375" style="42" customWidth="1"/>
    <col min="13315" max="13315" width="12.7109375" style="42" customWidth="1"/>
    <col min="13316" max="13316" width="10.7109375" style="42" customWidth="1"/>
    <col min="13317" max="13317" width="12.7109375" style="42" customWidth="1"/>
    <col min="13318" max="13318" width="4.7109375" style="42" customWidth="1"/>
    <col min="13319" max="13319" width="10.7109375" style="42" customWidth="1"/>
    <col min="13320" max="13320" width="9.7109375" style="42" customWidth="1"/>
    <col min="13321" max="13321" width="10.7109375" style="42" customWidth="1"/>
    <col min="13322" max="13322" width="9.7109375" style="42" customWidth="1"/>
    <col min="13323" max="13568" width="11.5703125" style="42"/>
    <col min="13569" max="13569" width="40.42578125" style="42" customWidth="1"/>
    <col min="13570" max="13570" width="10.7109375" style="42" customWidth="1"/>
    <col min="13571" max="13571" width="12.7109375" style="42" customWidth="1"/>
    <col min="13572" max="13572" width="10.7109375" style="42" customWidth="1"/>
    <col min="13573" max="13573" width="12.7109375" style="42" customWidth="1"/>
    <col min="13574" max="13574" width="4.7109375" style="42" customWidth="1"/>
    <col min="13575" max="13575" width="10.7109375" style="42" customWidth="1"/>
    <col min="13576" max="13576" width="9.7109375" style="42" customWidth="1"/>
    <col min="13577" max="13577" width="10.7109375" style="42" customWidth="1"/>
    <col min="13578" max="13578" width="9.7109375" style="42" customWidth="1"/>
    <col min="13579" max="13824" width="11.5703125" style="42"/>
    <col min="13825" max="13825" width="40.42578125" style="42" customWidth="1"/>
    <col min="13826" max="13826" width="10.7109375" style="42" customWidth="1"/>
    <col min="13827" max="13827" width="12.7109375" style="42" customWidth="1"/>
    <col min="13828" max="13828" width="10.7109375" style="42" customWidth="1"/>
    <col min="13829" max="13829" width="12.7109375" style="42" customWidth="1"/>
    <col min="13830" max="13830" width="4.7109375" style="42" customWidth="1"/>
    <col min="13831" max="13831" width="10.7109375" style="42" customWidth="1"/>
    <col min="13832" max="13832" width="9.7109375" style="42" customWidth="1"/>
    <col min="13833" max="13833" width="10.7109375" style="42" customWidth="1"/>
    <col min="13834" max="13834" width="9.7109375" style="42" customWidth="1"/>
    <col min="13835" max="14080" width="11.5703125" style="42"/>
    <col min="14081" max="14081" width="40.42578125" style="42" customWidth="1"/>
    <col min="14082" max="14082" width="10.7109375" style="42" customWidth="1"/>
    <col min="14083" max="14083" width="12.7109375" style="42" customWidth="1"/>
    <col min="14084" max="14084" width="10.7109375" style="42" customWidth="1"/>
    <col min="14085" max="14085" width="12.7109375" style="42" customWidth="1"/>
    <col min="14086" max="14086" width="4.7109375" style="42" customWidth="1"/>
    <col min="14087" max="14087" width="10.7109375" style="42" customWidth="1"/>
    <col min="14088" max="14088" width="9.7109375" style="42" customWidth="1"/>
    <col min="14089" max="14089" width="10.7109375" style="42" customWidth="1"/>
    <col min="14090" max="14090" width="9.7109375" style="42" customWidth="1"/>
    <col min="14091" max="14336" width="11.5703125" style="42"/>
    <col min="14337" max="14337" width="40.42578125" style="42" customWidth="1"/>
    <col min="14338" max="14338" width="10.7109375" style="42" customWidth="1"/>
    <col min="14339" max="14339" width="12.7109375" style="42" customWidth="1"/>
    <col min="14340" max="14340" width="10.7109375" style="42" customWidth="1"/>
    <col min="14341" max="14341" width="12.7109375" style="42" customWidth="1"/>
    <col min="14342" max="14342" width="4.7109375" style="42" customWidth="1"/>
    <col min="14343" max="14343" width="10.7109375" style="42" customWidth="1"/>
    <col min="14344" max="14344" width="9.7109375" style="42" customWidth="1"/>
    <col min="14345" max="14345" width="10.7109375" style="42" customWidth="1"/>
    <col min="14346" max="14346" width="9.7109375" style="42" customWidth="1"/>
    <col min="14347" max="14592" width="11.5703125" style="42"/>
    <col min="14593" max="14593" width="40.42578125" style="42" customWidth="1"/>
    <col min="14594" max="14594" width="10.7109375" style="42" customWidth="1"/>
    <col min="14595" max="14595" width="12.7109375" style="42" customWidth="1"/>
    <col min="14596" max="14596" width="10.7109375" style="42" customWidth="1"/>
    <col min="14597" max="14597" width="12.7109375" style="42" customWidth="1"/>
    <col min="14598" max="14598" width="4.7109375" style="42" customWidth="1"/>
    <col min="14599" max="14599" width="10.7109375" style="42" customWidth="1"/>
    <col min="14600" max="14600" width="9.7109375" style="42" customWidth="1"/>
    <col min="14601" max="14601" width="10.7109375" style="42" customWidth="1"/>
    <col min="14602" max="14602" width="9.7109375" style="42" customWidth="1"/>
    <col min="14603" max="14848" width="11.5703125" style="42"/>
    <col min="14849" max="14849" width="40.42578125" style="42" customWidth="1"/>
    <col min="14850" max="14850" width="10.7109375" style="42" customWidth="1"/>
    <col min="14851" max="14851" width="12.7109375" style="42" customWidth="1"/>
    <col min="14852" max="14852" width="10.7109375" style="42" customWidth="1"/>
    <col min="14853" max="14853" width="12.7109375" style="42" customWidth="1"/>
    <col min="14854" max="14854" width="4.7109375" style="42" customWidth="1"/>
    <col min="14855" max="14855" width="10.7109375" style="42" customWidth="1"/>
    <col min="14856" max="14856" width="9.7109375" style="42" customWidth="1"/>
    <col min="14857" max="14857" width="10.7109375" style="42" customWidth="1"/>
    <col min="14858" max="14858" width="9.7109375" style="42" customWidth="1"/>
    <col min="14859" max="15104" width="11.5703125" style="42"/>
    <col min="15105" max="15105" width="40.42578125" style="42" customWidth="1"/>
    <col min="15106" max="15106" width="10.7109375" style="42" customWidth="1"/>
    <col min="15107" max="15107" width="12.7109375" style="42" customWidth="1"/>
    <col min="15108" max="15108" width="10.7109375" style="42" customWidth="1"/>
    <col min="15109" max="15109" width="12.7109375" style="42" customWidth="1"/>
    <col min="15110" max="15110" width="4.7109375" style="42" customWidth="1"/>
    <col min="15111" max="15111" width="10.7109375" style="42" customWidth="1"/>
    <col min="15112" max="15112" width="9.7109375" style="42" customWidth="1"/>
    <col min="15113" max="15113" width="10.7109375" style="42" customWidth="1"/>
    <col min="15114" max="15114" width="9.7109375" style="42" customWidth="1"/>
    <col min="15115" max="15360" width="11.5703125" style="42"/>
    <col min="15361" max="15361" width="40.42578125" style="42" customWidth="1"/>
    <col min="15362" max="15362" width="10.7109375" style="42" customWidth="1"/>
    <col min="15363" max="15363" width="12.7109375" style="42" customWidth="1"/>
    <col min="15364" max="15364" width="10.7109375" style="42" customWidth="1"/>
    <col min="15365" max="15365" width="12.7109375" style="42" customWidth="1"/>
    <col min="15366" max="15366" width="4.7109375" style="42" customWidth="1"/>
    <col min="15367" max="15367" width="10.7109375" style="42" customWidth="1"/>
    <col min="15368" max="15368" width="9.7109375" style="42" customWidth="1"/>
    <col min="15369" max="15369" width="10.7109375" style="42" customWidth="1"/>
    <col min="15370" max="15370" width="9.7109375" style="42" customWidth="1"/>
    <col min="15371" max="15616" width="11.5703125" style="42"/>
    <col min="15617" max="15617" width="40.42578125" style="42" customWidth="1"/>
    <col min="15618" max="15618" width="10.7109375" style="42" customWidth="1"/>
    <col min="15619" max="15619" width="12.7109375" style="42" customWidth="1"/>
    <col min="15620" max="15620" width="10.7109375" style="42" customWidth="1"/>
    <col min="15621" max="15621" width="12.7109375" style="42" customWidth="1"/>
    <col min="15622" max="15622" width="4.7109375" style="42" customWidth="1"/>
    <col min="15623" max="15623" width="10.7109375" style="42" customWidth="1"/>
    <col min="15624" max="15624" width="9.7109375" style="42" customWidth="1"/>
    <col min="15625" max="15625" width="10.7109375" style="42" customWidth="1"/>
    <col min="15626" max="15626" width="9.7109375" style="42" customWidth="1"/>
    <col min="15627" max="15872" width="11.5703125" style="42"/>
    <col min="15873" max="15873" width="40.42578125" style="42" customWidth="1"/>
    <col min="15874" max="15874" width="10.7109375" style="42" customWidth="1"/>
    <col min="15875" max="15875" width="12.7109375" style="42" customWidth="1"/>
    <col min="15876" max="15876" width="10.7109375" style="42" customWidth="1"/>
    <col min="15877" max="15877" width="12.7109375" style="42" customWidth="1"/>
    <col min="15878" max="15878" width="4.7109375" style="42" customWidth="1"/>
    <col min="15879" max="15879" width="10.7109375" style="42" customWidth="1"/>
    <col min="15880" max="15880" width="9.7109375" style="42" customWidth="1"/>
    <col min="15881" max="15881" width="10.7109375" style="42" customWidth="1"/>
    <col min="15882" max="15882" width="9.7109375" style="42" customWidth="1"/>
    <col min="15883" max="16128" width="11.5703125" style="42"/>
    <col min="16129" max="16129" width="40.42578125" style="42" customWidth="1"/>
    <col min="16130" max="16130" width="10.7109375" style="42" customWidth="1"/>
    <col min="16131" max="16131" width="12.7109375" style="42" customWidth="1"/>
    <col min="16132" max="16132" width="10.7109375" style="42" customWidth="1"/>
    <col min="16133" max="16133" width="12.7109375" style="42" customWidth="1"/>
    <col min="16134" max="16134" width="4.7109375" style="42" customWidth="1"/>
    <col min="16135" max="16135" width="10.7109375" style="42" customWidth="1"/>
    <col min="16136" max="16136" width="9.7109375" style="42" customWidth="1"/>
    <col min="16137" max="16137" width="10.7109375" style="42" customWidth="1"/>
    <col min="16138" max="16138" width="9.7109375" style="42" customWidth="1"/>
    <col min="16139" max="16384" width="11.5703125" style="42"/>
  </cols>
  <sheetData>
    <row r="1" spans="1:10" s="78" customFormat="1" ht="52.9" customHeight="1">
      <c r="A1" s="81" t="s">
        <v>643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3.5" thickBot="1"/>
    <row r="3" spans="1:10" s="78" customFormat="1" ht="19.899999999999999" customHeight="1" thickBot="1">
      <c r="A3" s="77"/>
      <c r="B3" s="77"/>
      <c r="C3" s="77"/>
      <c r="D3" s="77"/>
      <c r="E3" s="77"/>
      <c r="F3" s="77"/>
      <c r="G3" s="1118" t="s">
        <v>581</v>
      </c>
      <c r="H3" s="1119"/>
      <c r="I3" s="1119"/>
      <c r="J3" s="1120"/>
    </row>
    <row r="4" spans="1:10" s="45" customFormat="1" ht="19.899999999999999" customHeight="1" thickBot="1">
      <c r="A4" s="1127"/>
      <c r="B4" s="1121">
        <v>2018</v>
      </c>
      <c r="C4" s="1122"/>
      <c r="D4" s="1123">
        <v>2019</v>
      </c>
      <c r="E4" s="1122"/>
      <c r="G4" s="1124" t="s">
        <v>442</v>
      </c>
      <c r="H4" s="1125"/>
      <c r="I4" s="1126" t="s">
        <v>420</v>
      </c>
      <c r="J4" s="1125"/>
    </row>
    <row r="5" spans="1:10" s="45" customFormat="1" ht="27" customHeight="1" thickBot="1">
      <c r="A5" s="1128"/>
      <c r="B5" s="647" t="s">
        <v>442</v>
      </c>
      <c r="C5" s="648" t="s">
        <v>0</v>
      </c>
      <c r="D5" s="647" t="s">
        <v>442</v>
      </c>
      <c r="E5" s="648" t="s">
        <v>0</v>
      </c>
      <c r="G5" s="655" t="s">
        <v>442</v>
      </c>
      <c r="H5" s="616" t="s">
        <v>38</v>
      </c>
      <c r="I5" s="656" t="s">
        <v>0</v>
      </c>
      <c r="J5" s="616" t="s">
        <v>38</v>
      </c>
    </row>
    <row r="6" spans="1:10" ht="18" customHeight="1">
      <c r="A6" s="121" t="s">
        <v>240</v>
      </c>
      <c r="B6" s="309">
        <v>41012</v>
      </c>
      <c r="C6" s="311">
        <v>6219</v>
      </c>
      <c r="D6" s="309">
        <v>56537</v>
      </c>
      <c r="E6" s="311">
        <v>9040</v>
      </c>
      <c r="G6" s="720">
        <f>D6-B6</f>
        <v>15525</v>
      </c>
      <c r="H6" s="721">
        <f>(D6-B6)/B6</f>
        <v>0.37854774212425629</v>
      </c>
      <c r="I6" s="722">
        <f>E6-C6</f>
        <v>2821</v>
      </c>
      <c r="J6" s="721">
        <f>(E6-C6)/C6</f>
        <v>0.45360990512944205</v>
      </c>
    </row>
    <row r="7" spans="1:10" ht="18" customHeight="1" thickBot="1">
      <c r="A7" s="308" t="s">
        <v>468</v>
      </c>
      <c r="B7" s="310">
        <v>17249</v>
      </c>
      <c r="C7" s="312">
        <v>2363</v>
      </c>
      <c r="D7" s="310">
        <v>22000</v>
      </c>
      <c r="E7" s="312">
        <v>9973</v>
      </c>
      <c r="G7" s="723">
        <f>D7-B7</f>
        <v>4751</v>
      </c>
      <c r="H7" s="724">
        <f>(D7-B7)/B7</f>
        <v>0.27543625717432896</v>
      </c>
      <c r="I7" s="725">
        <f>E7-C7</f>
        <v>7610</v>
      </c>
      <c r="J7" s="724">
        <f>(E7-C7)/C7</f>
        <v>3.2204824375793484</v>
      </c>
    </row>
    <row r="8" spans="1:10" ht="19.899999999999999" customHeight="1" thickBot="1">
      <c r="A8" s="652" t="s">
        <v>447</v>
      </c>
      <c r="B8" s="718">
        <f>SUM(B6:B7)</f>
        <v>58261</v>
      </c>
      <c r="C8" s="719">
        <f>SUM(C6:C7)</f>
        <v>8582</v>
      </c>
      <c r="D8" s="718">
        <f>SUM(D6:D7)</f>
        <v>78537</v>
      </c>
      <c r="E8" s="719">
        <f>SUM(E6:E7)</f>
        <v>19013</v>
      </c>
      <c r="G8" s="726">
        <f>D8-B8</f>
        <v>20276</v>
      </c>
      <c r="H8" s="727">
        <f>(D8-B8)/B8</f>
        <v>0.34802011637287378</v>
      </c>
      <c r="I8" s="728">
        <f>E8-C8</f>
        <v>10431</v>
      </c>
      <c r="J8" s="727">
        <f>(E8-C8)/C8</f>
        <v>1.2154509438359358</v>
      </c>
    </row>
  </sheetData>
  <mergeCells count="6">
    <mergeCell ref="G3:J3"/>
    <mergeCell ref="A4:A5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1"/>
  <sheetViews>
    <sheetView workbookViewId="0">
      <selection activeCell="E10" sqref="E10"/>
    </sheetView>
  </sheetViews>
  <sheetFormatPr baseColWidth="10" defaultRowHeight="12.75"/>
  <cols>
    <col min="1" max="1" width="41.85546875" style="42" customWidth="1"/>
    <col min="2" max="2" width="10.7109375" style="42" customWidth="1"/>
    <col min="3" max="3" width="12.85546875" style="42" customWidth="1"/>
    <col min="4" max="4" width="10.7109375" style="42" customWidth="1"/>
    <col min="5" max="5" width="12.7109375" style="42" customWidth="1"/>
    <col min="6" max="6" width="2.28515625" style="42" customWidth="1"/>
    <col min="7" max="7" width="10.7109375" style="42" customWidth="1"/>
    <col min="8" max="8" width="9.7109375" style="42" customWidth="1"/>
    <col min="9" max="9" width="11" style="42" customWidth="1"/>
    <col min="10" max="10" width="9.7109375" style="42" customWidth="1"/>
    <col min="11" max="256" width="11.5703125" style="42"/>
    <col min="257" max="257" width="45.28515625" style="42" customWidth="1"/>
    <col min="258" max="258" width="10.7109375" style="42" customWidth="1"/>
    <col min="259" max="259" width="14.7109375" style="42" customWidth="1"/>
    <col min="260" max="260" width="10.7109375" style="42" customWidth="1"/>
    <col min="261" max="261" width="14.7109375" style="42" customWidth="1"/>
    <col min="262" max="262" width="4.7109375" style="42" customWidth="1"/>
    <col min="263" max="263" width="10.7109375" style="42" customWidth="1"/>
    <col min="264" max="264" width="9.7109375" style="42" customWidth="1"/>
    <col min="265" max="265" width="12.7109375" style="42" customWidth="1"/>
    <col min="266" max="266" width="9.7109375" style="42" customWidth="1"/>
    <col min="267" max="512" width="11.5703125" style="42"/>
    <col min="513" max="513" width="45.28515625" style="42" customWidth="1"/>
    <col min="514" max="514" width="10.7109375" style="42" customWidth="1"/>
    <col min="515" max="515" width="14.7109375" style="42" customWidth="1"/>
    <col min="516" max="516" width="10.7109375" style="42" customWidth="1"/>
    <col min="517" max="517" width="14.7109375" style="42" customWidth="1"/>
    <col min="518" max="518" width="4.7109375" style="42" customWidth="1"/>
    <col min="519" max="519" width="10.7109375" style="42" customWidth="1"/>
    <col min="520" max="520" width="9.7109375" style="42" customWidth="1"/>
    <col min="521" max="521" width="12.7109375" style="42" customWidth="1"/>
    <col min="522" max="522" width="9.7109375" style="42" customWidth="1"/>
    <col min="523" max="768" width="11.5703125" style="42"/>
    <col min="769" max="769" width="45.28515625" style="42" customWidth="1"/>
    <col min="770" max="770" width="10.7109375" style="42" customWidth="1"/>
    <col min="771" max="771" width="14.7109375" style="42" customWidth="1"/>
    <col min="772" max="772" width="10.7109375" style="42" customWidth="1"/>
    <col min="773" max="773" width="14.7109375" style="42" customWidth="1"/>
    <col min="774" max="774" width="4.7109375" style="42" customWidth="1"/>
    <col min="775" max="775" width="10.7109375" style="42" customWidth="1"/>
    <col min="776" max="776" width="9.7109375" style="42" customWidth="1"/>
    <col min="777" max="777" width="12.7109375" style="42" customWidth="1"/>
    <col min="778" max="778" width="9.7109375" style="42" customWidth="1"/>
    <col min="779" max="1024" width="11.5703125" style="42"/>
    <col min="1025" max="1025" width="45.28515625" style="42" customWidth="1"/>
    <col min="1026" max="1026" width="10.7109375" style="42" customWidth="1"/>
    <col min="1027" max="1027" width="14.7109375" style="42" customWidth="1"/>
    <col min="1028" max="1028" width="10.7109375" style="42" customWidth="1"/>
    <col min="1029" max="1029" width="14.7109375" style="42" customWidth="1"/>
    <col min="1030" max="1030" width="4.7109375" style="42" customWidth="1"/>
    <col min="1031" max="1031" width="10.7109375" style="42" customWidth="1"/>
    <col min="1032" max="1032" width="9.7109375" style="42" customWidth="1"/>
    <col min="1033" max="1033" width="12.7109375" style="42" customWidth="1"/>
    <col min="1034" max="1034" width="9.7109375" style="42" customWidth="1"/>
    <col min="1035" max="1280" width="11.5703125" style="42"/>
    <col min="1281" max="1281" width="45.28515625" style="42" customWidth="1"/>
    <col min="1282" max="1282" width="10.7109375" style="42" customWidth="1"/>
    <col min="1283" max="1283" width="14.7109375" style="42" customWidth="1"/>
    <col min="1284" max="1284" width="10.7109375" style="42" customWidth="1"/>
    <col min="1285" max="1285" width="14.7109375" style="42" customWidth="1"/>
    <col min="1286" max="1286" width="4.7109375" style="42" customWidth="1"/>
    <col min="1287" max="1287" width="10.7109375" style="42" customWidth="1"/>
    <col min="1288" max="1288" width="9.7109375" style="42" customWidth="1"/>
    <col min="1289" max="1289" width="12.7109375" style="42" customWidth="1"/>
    <col min="1290" max="1290" width="9.7109375" style="42" customWidth="1"/>
    <col min="1291" max="1536" width="11.5703125" style="42"/>
    <col min="1537" max="1537" width="45.28515625" style="42" customWidth="1"/>
    <col min="1538" max="1538" width="10.7109375" style="42" customWidth="1"/>
    <col min="1539" max="1539" width="14.7109375" style="42" customWidth="1"/>
    <col min="1540" max="1540" width="10.7109375" style="42" customWidth="1"/>
    <col min="1541" max="1541" width="14.7109375" style="42" customWidth="1"/>
    <col min="1542" max="1542" width="4.7109375" style="42" customWidth="1"/>
    <col min="1543" max="1543" width="10.7109375" style="42" customWidth="1"/>
    <col min="1544" max="1544" width="9.7109375" style="42" customWidth="1"/>
    <col min="1545" max="1545" width="12.7109375" style="42" customWidth="1"/>
    <col min="1546" max="1546" width="9.7109375" style="42" customWidth="1"/>
    <col min="1547" max="1792" width="11.5703125" style="42"/>
    <col min="1793" max="1793" width="45.28515625" style="42" customWidth="1"/>
    <col min="1794" max="1794" width="10.7109375" style="42" customWidth="1"/>
    <col min="1795" max="1795" width="14.7109375" style="42" customWidth="1"/>
    <col min="1796" max="1796" width="10.7109375" style="42" customWidth="1"/>
    <col min="1797" max="1797" width="14.7109375" style="42" customWidth="1"/>
    <col min="1798" max="1798" width="4.7109375" style="42" customWidth="1"/>
    <col min="1799" max="1799" width="10.7109375" style="42" customWidth="1"/>
    <col min="1800" max="1800" width="9.7109375" style="42" customWidth="1"/>
    <col min="1801" max="1801" width="12.7109375" style="42" customWidth="1"/>
    <col min="1802" max="1802" width="9.7109375" style="42" customWidth="1"/>
    <col min="1803" max="2048" width="11.5703125" style="42"/>
    <col min="2049" max="2049" width="45.28515625" style="42" customWidth="1"/>
    <col min="2050" max="2050" width="10.7109375" style="42" customWidth="1"/>
    <col min="2051" max="2051" width="14.7109375" style="42" customWidth="1"/>
    <col min="2052" max="2052" width="10.7109375" style="42" customWidth="1"/>
    <col min="2053" max="2053" width="14.7109375" style="42" customWidth="1"/>
    <col min="2054" max="2054" width="4.7109375" style="42" customWidth="1"/>
    <col min="2055" max="2055" width="10.7109375" style="42" customWidth="1"/>
    <col min="2056" max="2056" width="9.7109375" style="42" customWidth="1"/>
    <col min="2057" max="2057" width="12.7109375" style="42" customWidth="1"/>
    <col min="2058" max="2058" width="9.7109375" style="42" customWidth="1"/>
    <col min="2059" max="2304" width="11.5703125" style="42"/>
    <col min="2305" max="2305" width="45.28515625" style="42" customWidth="1"/>
    <col min="2306" max="2306" width="10.7109375" style="42" customWidth="1"/>
    <col min="2307" max="2307" width="14.7109375" style="42" customWidth="1"/>
    <col min="2308" max="2308" width="10.7109375" style="42" customWidth="1"/>
    <col min="2309" max="2309" width="14.7109375" style="42" customWidth="1"/>
    <col min="2310" max="2310" width="4.7109375" style="42" customWidth="1"/>
    <col min="2311" max="2311" width="10.7109375" style="42" customWidth="1"/>
    <col min="2312" max="2312" width="9.7109375" style="42" customWidth="1"/>
    <col min="2313" max="2313" width="12.7109375" style="42" customWidth="1"/>
    <col min="2314" max="2314" width="9.7109375" style="42" customWidth="1"/>
    <col min="2315" max="2560" width="11.5703125" style="42"/>
    <col min="2561" max="2561" width="45.28515625" style="42" customWidth="1"/>
    <col min="2562" max="2562" width="10.7109375" style="42" customWidth="1"/>
    <col min="2563" max="2563" width="14.7109375" style="42" customWidth="1"/>
    <col min="2564" max="2564" width="10.7109375" style="42" customWidth="1"/>
    <col min="2565" max="2565" width="14.7109375" style="42" customWidth="1"/>
    <col min="2566" max="2566" width="4.7109375" style="42" customWidth="1"/>
    <col min="2567" max="2567" width="10.7109375" style="42" customWidth="1"/>
    <col min="2568" max="2568" width="9.7109375" style="42" customWidth="1"/>
    <col min="2569" max="2569" width="12.7109375" style="42" customWidth="1"/>
    <col min="2570" max="2570" width="9.7109375" style="42" customWidth="1"/>
    <col min="2571" max="2816" width="11.5703125" style="42"/>
    <col min="2817" max="2817" width="45.28515625" style="42" customWidth="1"/>
    <col min="2818" max="2818" width="10.7109375" style="42" customWidth="1"/>
    <col min="2819" max="2819" width="14.7109375" style="42" customWidth="1"/>
    <col min="2820" max="2820" width="10.7109375" style="42" customWidth="1"/>
    <col min="2821" max="2821" width="14.7109375" style="42" customWidth="1"/>
    <col min="2822" max="2822" width="4.7109375" style="42" customWidth="1"/>
    <col min="2823" max="2823" width="10.7109375" style="42" customWidth="1"/>
    <col min="2824" max="2824" width="9.7109375" style="42" customWidth="1"/>
    <col min="2825" max="2825" width="12.7109375" style="42" customWidth="1"/>
    <col min="2826" max="2826" width="9.7109375" style="42" customWidth="1"/>
    <col min="2827" max="3072" width="11.5703125" style="42"/>
    <col min="3073" max="3073" width="45.28515625" style="42" customWidth="1"/>
    <col min="3074" max="3074" width="10.7109375" style="42" customWidth="1"/>
    <col min="3075" max="3075" width="14.7109375" style="42" customWidth="1"/>
    <col min="3076" max="3076" width="10.7109375" style="42" customWidth="1"/>
    <col min="3077" max="3077" width="14.7109375" style="42" customWidth="1"/>
    <col min="3078" max="3078" width="4.7109375" style="42" customWidth="1"/>
    <col min="3079" max="3079" width="10.7109375" style="42" customWidth="1"/>
    <col min="3080" max="3080" width="9.7109375" style="42" customWidth="1"/>
    <col min="3081" max="3081" width="12.7109375" style="42" customWidth="1"/>
    <col min="3082" max="3082" width="9.7109375" style="42" customWidth="1"/>
    <col min="3083" max="3328" width="11.5703125" style="42"/>
    <col min="3329" max="3329" width="45.28515625" style="42" customWidth="1"/>
    <col min="3330" max="3330" width="10.7109375" style="42" customWidth="1"/>
    <col min="3331" max="3331" width="14.7109375" style="42" customWidth="1"/>
    <col min="3332" max="3332" width="10.7109375" style="42" customWidth="1"/>
    <col min="3333" max="3333" width="14.7109375" style="42" customWidth="1"/>
    <col min="3334" max="3334" width="4.7109375" style="42" customWidth="1"/>
    <col min="3335" max="3335" width="10.7109375" style="42" customWidth="1"/>
    <col min="3336" max="3336" width="9.7109375" style="42" customWidth="1"/>
    <col min="3337" max="3337" width="12.7109375" style="42" customWidth="1"/>
    <col min="3338" max="3338" width="9.7109375" style="42" customWidth="1"/>
    <col min="3339" max="3584" width="11.5703125" style="42"/>
    <col min="3585" max="3585" width="45.28515625" style="42" customWidth="1"/>
    <col min="3586" max="3586" width="10.7109375" style="42" customWidth="1"/>
    <col min="3587" max="3587" width="14.7109375" style="42" customWidth="1"/>
    <col min="3588" max="3588" width="10.7109375" style="42" customWidth="1"/>
    <col min="3589" max="3589" width="14.7109375" style="42" customWidth="1"/>
    <col min="3590" max="3590" width="4.7109375" style="42" customWidth="1"/>
    <col min="3591" max="3591" width="10.7109375" style="42" customWidth="1"/>
    <col min="3592" max="3592" width="9.7109375" style="42" customWidth="1"/>
    <col min="3593" max="3593" width="12.7109375" style="42" customWidth="1"/>
    <col min="3594" max="3594" width="9.7109375" style="42" customWidth="1"/>
    <col min="3595" max="3840" width="11.5703125" style="42"/>
    <col min="3841" max="3841" width="45.28515625" style="42" customWidth="1"/>
    <col min="3842" max="3842" width="10.7109375" style="42" customWidth="1"/>
    <col min="3843" max="3843" width="14.7109375" style="42" customWidth="1"/>
    <col min="3844" max="3844" width="10.7109375" style="42" customWidth="1"/>
    <col min="3845" max="3845" width="14.7109375" style="42" customWidth="1"/>
    <col min="3846" max="3846" width="4.7109375" style="42" customWidth="1"/>
    <col min="3847" max="3847" width="10.7109375" style="42" customWidth="1"/>
    <col min="3848" max="3848" width="9.7109375" style="42" customWidth="1"/>
    <col min="3849" max="3849" width="12.7109375" style="42" customWidth="1"/>
    <col min="3850" max="3850" width="9.7109375" style="42" customWidth="1"/>
    <col min="3851" max="4096" width="11.5703125" style="42"/>
    <col min="4097" max="4097" width="45.28515625" style="42" customWidth="1"/>
    <col min="4098" max="4098" width="10.7109375" style="42" customWidth="1"/>
    <col min="4099" max="4099" width="14.7109375" style="42" customWidth="1"/>
    <col min="4100" max="4100" width="10.7109375" style="42" customWidth="1"/>
    <col min="4101" max="4101" width="14.7109375" style="42" customWidth="1"/>
    <col min="4102" max="4102" width="4.7109375" style="42" customWidth="1"/>
    <col min="4103" max="4103" width="10.7109375" style="42" customWidth="1"/>
    <col min="4104" max="4104" width="9.7109375" style="42" customWidth="1"/>
    <col min="4105" max="4105" width="12.7109375" style="42" customWidth="1"/>
    <col min="4106" max="4106" width="9.7109375" style="42" customWidth="1"/>
    <col min="4107" max="4352" width="11.5703125" style="42"/>
    <col min="4353" max="4353" width="45.28515625" style="42" customWidth="1"/>
    <col min="4354" max="4354" width="10.7109375" style="42" customWidth="1"/>
    <col min="4355" max="4355" width="14.7109375" style="42" customWidth="1"/>
    <col min="4356" max="4356" width="10.7109375" style="42" customWidth="1"/>
    <col min="4357" max="4357" width="14.7109375" style="42" customWidth="1"/>
    <col min="4358" max="4358" width="4.7109375" style="42" customWidth="1"/>
    <col min="4359" max="4359" width="10.7109375" style="42" customWidth="1"/>
    <col min="4360" max="4360" width="9.7109375" style="42" customWidth="1"/>
    <col min="4361" max="4361" width="12.7109375" style="42" customWidth="1"/>
    <col min="4362" max="4362" width="9.7109375" style="42" customWidth="1"/>
    <col min="4363" max="4608" width="11.5703125" style="42"/>
    <col min="4609" max="4609" width="45.28515625" style="42" customWidth="1"/>
    <col min="4610" max="4610" width="10.7109375" style="42" customWidth="1"/>
    <col min="4611" max="4611" width="14.7109375" style="42" customWidth="1"/>
    <col min="4612" max="4612" width="10.7109375" style="42" customWidth="1"/>
    <col min="4613" max="4613" width="14.7109375" style="42" customWidth="1"/>
    <col min="4614" max="4614" width="4.7109375" style="42" customWidth="1"/>
    <col min="4615" max="4615" width="10.7109375" style="42" customWidth="1"/>
    <col min="4616" max="4616" width="9.7109375" style="42" customWidth="1"/>
    <col min="4617" max="4617" width="12.7109375" style="42" customWidth="1"/>
    <col min="4618" max="4618" width="9.7109375" style="42" customWidth="1"/>
    <col min="4619" max="4864" width="11.5703125" style="42"/>
    <col min="4865" max="4865" width="45.28515625" style="42" customWidth="1"/>
    <col min="4866" max="4866" width="10.7109375" style="42" customWidth="1"/>
    <col min="4867" max="4867" width="14.7109375" style="42" customWidth="1"/>
    <col min="4868" max="4868" width="10.7109375" style="42" customWidth="1"/>
    <col min="4869" max="4869" width="14.7109375" style="42" customWidth="1"/>
    <col min="4870" max="4870" width="4.7109375" style="42" customWidth="1"/>
    <col min="4871" max="4871" width="10.7109375" style="42" customWidth="1"/>
    <col min="4872" max="4872" width="9.7109375" style="42" customWidth="1"/>
    <col min="4873" max="4873" width="12.7109375" style="42" customWidth="1"/>
    <col min="4874" max="4874" width="9.7109375" style="42" customWidth="1"/>
    <col min="4875" max="5120" width="11.5703125" style="42"/>
    <col min="5121" max="5121" width="45.28515625" style="42" customWidth="1"/>
    <col min="5122" max="5122" width="10.7109375" style="42" customWidth="1"/>
    <col min="5123" max="5123" width="14.7109375" style="42" customWidth="1"/>
    <col min="5124" max="5124" width="10.7109375" style="42" customWidth="1"/>
    <col min="5125" max="5125" width="14.7109375" style="42" customWidth="1"/>
    <col min="5126" max="5126" width="4.7109375" style="42" customWidth="1"/>
    <col min="5127" max="5127" width="10.7109375" style="42" customWidth="1"/>
    <col min="5128" max="5128" width="9.7109375" style="42" customWidth="1"/>
    <col min="5129" max="5129" width="12.7109375" style="42" customWidth="1"/>
    <col min="5130" max="5130" width="9.7109375" style="42" customWidth="1"/>
    <col min="5131" max="5376" width="11.5703125" style="42"/>
    <col min="5377" max="5377" width="45.28515625" style="42" customWidth="1"/>
    <col min="5378" max="5378" width="10.7109375" style="42" customWidth="1"/>
    <col min="5379" max="5379" width="14.7109375" style="42" customWidth="1"/>
    <col min="5380" max="5380" width="10.7109375" style="42" customWidth="1"/>
    <col min="5381" max="5381" width="14.7109375" style="42" customWidth="1"/>
    <col min="5382" max="5382" width="4.7109375" style="42" customWidth="1"/>
    <col min="5383" max="5383" width="10.7109375" style="42" customWidth="1"/>
    <col min="5384" max="5384" width="9.7109375" style="42" customWidth="1"/>
    <col min="5385" max="5385" width="12.7109375" style="42" customWidth="1"/>
    <col min="5386" max="5386" width="9.7109375" style="42" customWidth="1"/>
    <col min="5387" max="5632" width="11.5703125" style="42"/>
    <col min="5633" max="5633" width="45.28515625" style="42" customWidth="1"/>
    <col min="5634" max="5634" width="10.7109375" style="42" customWidth="1"/>
    <col min="5635" max="5635" width="14.7109375" style="42" customWidth="1"/>
    <col min="5636" max="5636" width="10.7109375" style="42" customWidth="1"/>
    <col min="5637" max="5637" width="14.7109375" style="42" customWidth="1"/>
    <col min="5638" max="5638" width="4.7109375" style="42" customWidth="1"/>
    <col min="5639" max="5639" width="10.7109375" style="42" customWidth="1"/>
    <col min="5640" max="5640" width="9.7109375" style="42" customWidth="1"/>
    <col min="5641" max="5641" width="12.7109375" style="42" customWidth="1"/>
    <col min="5642" max="5642" width="9.7109375" style="42" customWidth="1"/>
    <col min="5643" max="5888" width="11.5703125" style="42"/>
    <col min="5889" max="5889" width="45.28515625" style="42" customWidth="1"/>
    <col min="5890" max="5890" width="10.7109375" style="42" customWidth="1"/>
    <col min="5891" max="5891" width="14.7109375" style="42" customWidth="1"/>
    <col min="5892" max="5892" width="10.7109375" style="42" customWidth="1"/>
    <col min="5893" max="5893" width="14.7109375" style="42" customWidth="1"/>
    <col min="5894" max="5894" width="4.7109375" style="42" customWidth="1"/>
    <col min="5895" max="5895" width="10.7109375" style="42" customWidth="1"/>
    <col min="5896" max="5896" width="9.7109375" style="42" customWidth="1"/>
    <col min="5897" max="5897" width="12.7109375" style="42" customWidth="1"/>
    <col min="5898" max="5898" width="9.7109375" style="42" customWidth="1"/>
    <col min="5899" max="6144" width="11.5703125" style="42"/>
    <col min="6145" max="6145" width="45.28515625" style="42" customWidth="1"/>
    <col min="6146" max="6146" width="10.7109375" style="42" customWidth="1"/>
    <col min="6147" max="6147" width="14.7109375" style="42" customWidth="1"/>
    <col min="6148" max="6148" width="10.7109375" style="42" customWidth="1"/>
    <col min="6149" max="6149" width="14.7109375" style="42" customWidth="1"/>
    <col min="6150" max="6150" width="4.7109375" style="42" customWidth="1"/>
    <col min="6151" max="6151" width="10.7109375" style="42" customWidth="1"/>
    <col min="6152" max="6152" width="9.7109375" style="42" customWidth="1"/>
    <col min="6153" max="6153" width="12.7109375" style="42" customWidth="1"/>
    <col min="6154" max="6154" width="9.7109375" style="42" customWidth="1"/>
    <col min="6155" max="6400" width="11.5703125" style="42"/>
    <col min="6401" max="6401" width="45.28515625" style="42" customWidth="1"/>
    <col min="6402" max="6402" width="10.7109375" style="42" customWidth="1"/>
    <col min="6403" max="6403" width="14.7109375" style="42" customWidth="1"/>
    <col min="6404" max="6404" width="10.7109375" style="42" customWidth="1"/>
    <col min="6405" max="6405" width="14.7109375" style="42" customWidth="1"/>
    <col min="6406" max="6406" width="4.7109375" style="42" customWidth="1"/>
    <col min="6407" max="6407" width="10.7109375" style="42" customWidth="1"/>
    <col min="6408" max="6408" width="9.7109375" style="42" customWidth="1"/>
    <col min="6409" max="6409" width="12.7109375" style="42" customWidth="1"/>
    <col min="6410" max="6410" width="9.7109375" style="42" customWidth="1"/>
    <col min="6411" max="6656" width="11.5703125" style="42"/>
    <col min="6657" max="6657" width="45.28515625" style="42" customWidth="1"/>
    <col min="6658" max="6658" width="10.7109375" style="42" customWidth="1"/>
    <col min="6659" max="6659" width="14.7109375" style="42" customWidth="1"/>
    <col min="6660" max="6660" width="10.7109375" style="42" customWidth="1"/>
    <col min="6661" max="6661" width="14.7109375" style="42" customWidth="1"/>
    <col min="6662" max="6662" width="4.7109375" style="42" customWidth="1"/>
    <col min="6663" max="6663" width="10.7109375" style="42" customWidth="1"/>
    <col min="6664" max="6664" width="9.7109375" style="42" customWidth="1"/>
    <col min="6665" max="6665" width="12.7109375" style="42" customWidth="1"/>
    <col min="6666" max="6666" width="9.7109375" style="42" customWidth="1"/>
    <col min="6667" max="6912" width="11.5703125" style="42"/>
    <col min="6913" max="6913" width="45.28515625" style="42" customWidth="1"/>
    <col min="6914" max="6914" width="10.7109375" style="42" customWidth="1"/>
    <col min="6915" max="6915" width="14.7109375" style="42" customWidth="1"/>
    <col min="6916" max="6916" width="10.7109375" style="42" customWidth="1"/>
    <col min="6917" max="6917" width="14.7109375" style="42" customWidth="1"/>
    <col min="6918" max="6918" width="4.7109375" style="42" customWidth="1"/>
    <col min="6919" max="6919" width="10.7109375" style="42" customWidth="1"/>
    <col min="6920" max="6920" width="9.7109375" style="42" customWidth="1"/>
    <col min="6921" max="6921" width="12.7109375" style="42" customWidth="1"/>
    <col min="6922" max="6922" width="9.7109375" style="42" customWidth="1"/>
    <col min="6923" max="7168" width="11.5703125" style="42"/>
    <col min="7169" max="7169" width="45.28515625" style="42" customWidth="1"/>
    <col min="7170" max="7170" width="10.7109375" style="42" customWidth="1"/>
    <col min="7171" max="7171" width="14.7109375" style="42" customWidth="1"/>
    <col min="7172" max="7172" width="10.7109375" style="42" customWidth="1"/>
    <col min="7173" max="7173" width="14.7109375" style="42" customWidth="1"/>
    <col min="7174" max="7174" width="4.7109375" style="42" customWidth="1"/>
    <col min="7175" max="7175" width="10.7109375" style="42" customWidth="1"/>
    <col min="7176" max="7176" width="9.7109375" style="42" customWidth="1"/>
    <col min="7177" max="7177" width="12.7109375" style="42" customWidth="1"/>
    <col min="7178" max="7178" width="9.7109375" style="42" customWidth="1"/>
    <col min="7179" max="7424" width="11.5703125" style="42"/>
    <col min="7425" max="7425" width="45.28515625" style="42" customWidth="1"/>
    <col min="7426" max="7426" width="10.7109375" style="42" customWidth="1"/>
    <col min="7427" max="7427" width="14.7109375" style="42" customWidth="1"/>
    <col min="7428" max="7428" width="10.7109375" style="42" customWidth="1"/>
    <col min="7429" max="7429" width="14.7109375" style="42" customWidth="1"/>
    <col min="7430" max="7430" width="4.7109375" style="42" customWidth="1"/>
    <col min="7431" max="7431" width="10.7109375" style="42" customWidth="1"/>
    <col min="7432" max="7432" width="9.7109375" style="42" customWidth="1"/>
    <col min="7433" max="7433" width="12.7109375" style="42" customWidth="1"/>
    <col min="7434" max="7434" width="9.7109375" style="42" customWidth="1"/>
    <col min="7435" max="7680" width="11.5703125" style="42"/>
    <col min="7681" max="7681" width="45.28515625" style="42" customWidth="1"/>
    <col min="7682" max="7682" width="10.7109375" style="42" customWidth="1"/>
    <col min="7683" max="7683" width="14.7109375" style="42" customWidth="1"/>
    <col min="7684" max="7684" width="10.7109375" style="42" customWidth="1"/>
    <col min="7685" max="7685" width="14.7109375" style="42" customWidth="1"/>
    <col min="7686" max="7686" width="4.7109375" style="42" customWidth="1"/>
    <col min="7687" max="7687" width="10.7109375" style="42" customWidth="1"/>
    <col min="7688" max="7688" width="9.7109375" style="42" customWidth="1"/>
    <col min="7689" max="7689" width="12.7109375" style="42" customWidth="1"/>
    <col min="7690" max="7690" width="9.7109375" style="42" customWidth="1"/>
    <col min="7691" max="7936" width="11.5703125" style="42"/>
    <col min="7937" max="7937" width="45.28515625" style="42" customWidth="1"/>
    <col min="7938" max="7938" width="10.7109375" style="42" customWidth="1"/>
    <col min="7939" max="7939" width="14.7109375" style="42" customWidth="1"/>
    <col min="7940" max="7940" width="10.7109375" style="42" customWidth="1"/>
    <col min="7941" max="7941" width="14.7109375" style="42" customWidth="1"/>
    <col min="7942" max="7942" width="4.7109375" style="42" customWidth="1"/>
    <col min="7943" max="7943" width="10.7109375" style="42" customWidth="1"/>
    <col min="7944" max="7944" width="9.7109375" style="42" customWidth="1"/>
    <col min="7945" max="7945" width="12.7109375" style="42" customWidth="1"/>
    <col min="7946" max="7946" width="9.7109375" style="42" customWidth="1"/>
    <col min="7947" max="8192" width="11.5703125" style="42"/>
    <col min="8193" max="8193" width="45.28515625" style="42" customWidth="1"/>
    <col min="8194" max="8194" width="10.7109375" style="42" customWidth="1"/>
    <col min="8195" max="8195" width="14.7109375" style="42" customWidth="1"/>
    <col min="8196" max="8196" width="10.7109375" style="42" customWidth="1"/>
    <col min="8197" max="8197" width="14.7109375" style="42" customWidth="1"/>
    <col min="8198" max="8198" width="4.7109375" style="42" customWidth="1"/>
    <col min="8199" max="8199" width="10.7109375" style="42" customWidth="1"/>
    <col min="8200" max="8200" width="9.7109375" style="42" customWidth="1"/>
    <col min="8201" max="8201" width="12.7109375" style="42" customWidth="1"/>
    <col min="8202" max="8202" width="9.7109375" style="42" customWidth="1"/>
    <col min="8203" max="8448" width="11.5703125" style="42"/>
    <col min="8449" max="8449" width="45.28515625" style="42" customWidth="1"/>
    <col min="8450" max="8450" width="10.7109375" style="42" customWidth="1"/>
    <col min="8451" max="8451" width="14.7109375" style="42" customWidth="1"/>
    <col min="8452" max="8452" width="10.7109375" style="42" customWidth="1"/>
    <col min="8453" max="8453" width="14.7109375" style="42" customWidth="1"/>
    <col min="8454" max="8454" width="4.7109375" style="42" customWidth="1"/>
    <col min="8455" max="8455" width="10.7109375" style="42" customWidth="1"/>
    <col min="8456" max="8456" width="9.7109375" style="42" customWidth="1"/>
    <col min="8457" max="8457" width="12.7109375" style="42" customWidth="1"/>
    <col min="8458" max="8458" width="9.7109375" style="42" customWidth="1"/>
    <col min="8459" max="8704" width="11.5703125" style="42"/>
    <col min="8705" max="8705" width="45.28515625" style="42" customWidth="1"/>
    <col min="8706" max="8706" width="10.7109375" style="42" customWidth="1"/>
    <col min="8707" max="8707" width="14.7109375" style="42" customWidth="1"/>
    <col min="8708" max="8708" width="10.7109375" style="42" customWidth="1"/>
    <col min="8709" max="8709" width="14.7109375" style="42" customWidth="1"/>
    <col min="8710" max="8710" width="4.7109375" style="42" customWidth="1"/>
    <col min="8711" max="8711" width="10.7109375" style="42" customWidth="1"/>
    <col min="8712" max="8712" width="9.7109375" style="42" customWidth="1"/>
    <col min="8713" max="8713" width="12.7109375" style="42" customWidth="1"/>
    <col min="8714" max="8714" width="9.7109375" style="42" customWidth="1"/>
    <col min="8715" max="8960" width="11.5703125" style="42"/>
    <col min="8961" max="8961" width="45.28515625" style="42" customWidth="1"/>
    <col min="8962" max="8962" width="10.7109375" style="42" customWidth="1"/>
    <col min="8963" max="8963" width="14.7109375" style="42" customWidth="1"/>
    <col min="8964" max="8964" width="10.7109375" style="42" customWidth="1"/>
    <col min="8965" max="8965" width="14.7109375" style="42" customWidth="1"/>
    <col min="8966" max="8966" width="4.7109375" style="42" customWidth="1"/>
    <col min="8967" max="8967" width="10.7109375" style="42" customWidth="1"/>
    <col min="8968" max="8968" width="9.7109375" style="42" customWidth="1"/>
    <col min="8969" max="8969" width="12.7109375" style="42" customWidth="1"/>
    <col min="8970" max="8970" width="9.7109375" style="42" customWidth="1"/>
    <col min="8971" max="9216" width="11.5703125" style="42"/>
    <col min="9217" max="9217" width="45.28515625" style="42" customWidth="1"/>
    <col min="9218" max="9218" width="10.7109375" style="42" customWidth="1"/>
    <col min="9219" max="9219" width="14.7109375" style="42" customWidth="1"/>
    <col min="9220" max="9220" width="10.7109375" style="42" customWidth="1"/>
    <col min="9221" max="9221" width="14.7109375" style="42" customWidth="1"/>
    <col min="9222" max="9222" width="4.7109375" style="42" customWidth="1"/>
    <col min="9223" max="9223" width="10.7109375" style="42" customWidth="1"/>
    <col min="9224" max="9224" width="9.7109375" style="42" customWidth="1"/>
    <col min="9225" max="9225" width="12.7109375" style="42" customWidth="1"/>
    <col min="9226" max="9226" width="9.7109375" style="42" customWidth="1"/>
    <col min="9227" max="9472" width="11.5703125" style="42"/>
    <col min="9473" max="9473" width="45.28515625" style="42" customWidth="1"/>
    <col min="9474" max="9474" width="10.7109375" style="42" customWidth="1"/>
    <col min="9475" max="9475" width="14.7109375" style="42" customWidth="1"/>
    <col min="9476" max="9476" width="10.7109375" style="42" customWidth="1"/>
    <col min="9477" max="9477" width="14.7109375" style="42" customWidth="1"/>
    <col min="9478" max="9478" width="4.7109375" style="42" customWidth="1"/>
    <col min="9479" max="9479" width="10.7109375" style="42" customWidth="1"/>
    <col min="9480" max="9480" width="9.7109375" style="42" customWidth="1"/>
    <col min="9481" max="9481" width="12.7109375" style="42" customWidth="1"/>
    <col min="9482" max="9482" width="9.7109375" style="42" customWidth="1"/>
    <col min="9483" max="9728" width="11.5703125" style="42"/>
    <col min="9729" max="9729" width="45.28515625" style="42" customWidth="1"/>
    <col min="9730" max="9730" width="10.7109375" style="42" customWidth="1"/>
    <col min="9731" max="9731" width="14.7109375" style="42" customWidth="1"/>
    <col min="9732" max="9732" width="10.7109375" style="42" customWidth="1"/>
    <col min="9733" max="9733" width="14.7109375" style="42" customWidth="1"/>
    <col min="9734" max="9734" width="4.7109375" style="42" customWidth="1"/>
    <col min="9735" max="9735" width="10.7109375" style="42" customWidth="1"/>
    <col min="9736" max="9736" width="9.7109375" style="42" customWidth="1"/>
    <col min="9737" max="9737" width="12.7109375" style="42" customWidth="1"/>
    <col min="9738" max="9738" width="9.7109375" style="42" customWidth="1"/>
    <col min="9739" max="9984" width="11.5703125" style="42"/>
    <col min="9985" max="9985" width="45.28515625" style="42" customWidth="1"/>
    <col min="9986" max="9986" width="10.7109375" style="42" customWidth="1"/>
    <col min="9987" max="9987" width="14.7109375" style="42" customWidth="1"/>
    <col min="9988" max="9988" width="10.7109375" style="42" customWidth="1"/>
    <col min="9989" max="9989" width="14.7109375" style="42" customWidth="1"/>
    <col min="9990" max="9990" width="4.7109375" style="42" customWidth="1"/>
    <col min="9991" max="9991" width="10.7109375" style="42" customWidth="1"/>
    <col min="9992" max="9992" width="9.7109375" style="42" customWidth="1"/>
    <col min="9993" max="9993" width="12.7109375" style="42" customWidth="1"/>
    <col min="9994" max="9994" width="9.7109375" style="42" customWidth="1"/>
    <col min="9995" max="10240" width="11.5703125" style="42"/>
    <col min="10241" max="10241" width="45.28515625" style="42" customWidth="1"/>
    <col min="10242" max="10242" width="10.7109375" style="42" customWidth="1"/>
    <col min="10243" max="10243" width="14.7109375" style="42" customWidth="1"/>
    <col min="10244" max="10244" width="10.7109375" style="42" customWidth="1"/>
    <col min="10245" max="10245" width="14.7109375" style="42" customWidth="1"/>
    <col min="10246" max="10246" width="4.7109375" style="42" customWidth="1"/>
    <col min="10247" max="10247" width="10.7109375" style="42" customWidth="1"/>
    <col min="10248" max="10248" width="9.7109375" style="42" customWidth="1"/>
    <col min="10249" max="10249" width="12.7109375" style="42" customWidth="1"/>
    <col min="10250" max="10250" width="9.7109375" style="42" customWidth="1"/>
    <col min="10251" max="10496" width="11.5703125" style="42"/>
    <col min="10497" max="10497" width="45.28515625" style="42" customWidth="1"/>
    <col min="10498" max="10498" width="10.7109375" style="42" customWidth="1"/>
    <col min="10499" max="10499" width="14.7109375" style="42" customWidth="1"/>
    <col min="10500" max="10500" width="10.7109375" style="42" customWidth="1"/>
    <col min="10501" max="10501" width="14.7109375" style="42" customWidth="1"/>
    <col min="10502" max="10502" width="4.7109375" style="42" customWidth="1"/>
    <col min="10503" max="10503" width="10.7109375" style="42" customWidth="1"/>
    <col min="10504" max="10504" width="9.7109375" style="42" customWidth="1"/>
    <col min="10505" max="10505" width="12.7109375" style="42" customWidth="1"/>
    <col min="10506" max="10506" width="9.7109375" style="42" customWidth="1"/>
    <col min="10507" max="10752" width="11.5703125" style="42"/>
    <col min="10753" max="10753" width="45.28515625" style="42" customWidth="1"/>
    <col min="10754" max="10754" width="10.7109375" style="42" customWidth="1"/>
    <col min="10755" max="10755" width="14.7109375" style="42" customWidth="1"/>
    <col min="10756" max="10756" width="10.7109375" style="42" customWidth="1"/>
    <col min="10757" max="10757" width="14.7109375" style="42" customWidth="1"/>
    <col min="10758" max="10758" width="4.7109375" style="42" customWidth="1"/>
    <col min="10759" max="10759" width="10.7109375" style="42" customWidth="1"/>
    <col min="10760" max="10760" width="9.7109375" style="42" customWidth="1"/>
    <col min="10761" max="10761" width="12.7109375" style="42" customWidth="1"/>
    <col min="10762" max="10762" width="9.7109375" style="42" customWidth="1"/>
    <col min="10763" max="11008" width="11.5703125" style="42"/>
    <col min="11009" max="11009" width="45.28515625" style="42" customWidth="1"/>
    <col min="11010" max="11010" width="10.7109375" style="42" customWidth="1"/>
    <col min="11011" max="11011" width="14.7109375" style="42" customWidth="1"/>
    <col min="11012" max="11012" width="10.7109375" style="42" customWidth="1"/>
    <col min="11013" max="11013" width="14.7109375" style="42" customWidth="1"/>
    <col min="11014" max="11014" width="4.7109375" style="42" customWidth="1"/>
    <col min="11015" max="11015" width="10.7109375" style="42" customWidth="1"/>
    <col min="11016" max="11016" width="9.7109375" style="42" customWidth="1"/>
    <col min="11017" max="11017" width="12.7109375" style="42" customWidth="1"/>
    <col min="11018" max="11018" width="9.7109375" style="42" customWidth="1"/>
    <col min="11019" max="11264" width="11.5703125" style="42"/>
    <col min="11265" max="11265" width="45.28515625" style="42" customWidth="1"/>
    <col min="11266" max="11266" width="10.7109375" style="42" customWidth="1"/>
    <col min="11267" max="11267" width="14.7109375" style="42" customWidth="1"/>
    <col min="11268" max="11268" width="10.7109375" style="42" customWidth="1"/>
    <col min="11269" max="11269" width="14.7109375" style="42" customWidth="1"/>
    <col min="11270" max="11270" width="4.7109375" style="42" customWidth="1"/>
    <col min="11271" max="11271" width="10.7109375" style="42" customWidth="1"/>
    <col min="11272" max="11272" width="9.7109375" style="42" customWidth="1"/>
    <col min="11273" max="11273" width="12.7109375" style="42" customWidth="1"/>
    <col min="11274" max="11274" width="9.7109375" style="42" customWidth="1"/>
    <col min="11275" max="11520" width="11.5703125" style="42"/>
    <col min="11521" max="11521" width="45.28515625" style="42" customWidth="1"/>
    <col min="11522" max="11522" width="10.7109375" style="42" customWidth="1"/>
    <col min="11523" max="11523" width="14.7109375" style="42" customWidth="1"/>
    <col min="11524" max="11524" width="10.7109375" style="42" customWidth="1"/>
    <col min="11525" max="11525" width="14.7109375" style="42" customWidth="1"/>
    <col min="11526" max="11526" width="4.7109375" style="42" customWidth="1"/>
    <col min="11527" max="11527" width="10.7109375" style="42" customWidth="1"/>
    <col min="11528" max="11528" width="9.7109375" style="42" customWidth="1"/>
    <col min="11529" max="11529" width="12.7109375" style="42" customWidth="1"/>
    <col min="11530" max="11530" width="9.7109375" style="42" customWidth="1"/>
    <col min="11531" max="11776" width="11.5703125" style="42"/>
    <col min="11777" max="11777" width="45.28515625" style="42" customWidth="1"/>
    <col min="11778" max="11778" width="10.7109375" style="42" customWidth="1"/>
    <col min="11779" max="11779" width="14.7109375" style="42" customWidth="1"/>
    <col min="11780" max="11780" width="10.7109375" style="42" customWidth="1"/>
    <col min="11781" max="11781" width="14.7109375" style="42" customWidth="1"/>
    <col min="11782" max="11782" width="4.7109375" style="42" customWidth="1"/>
    <col min="11783" max="11783" width="10.7109375" style="42" customWidth="1"/>
    <col min="11784" max="11784" width="9.7109375" style="42" customWidth="1"/>
    <col min="11785" max="11785" width="12.7109375" style="42" customWidth="1"/>
    <col min="11786" max="11786" width="9.7109375" style="42" customWidth="1"/>
    <col min="11787" max="12032" width="11.5703125" style="42"/>
    <col min="12033" max="12033" width="45.28515625" style="42" customWidth="1"/>
    <col min="12034" max="12034" width="10.7109375" style="42" customWidth="1"/>
    <col min="12035" max="12035" width="14.7109375" style="42" customWidth="1"/>
    <col min="12036" max="12036" width="10.7109375" style="42" customWidth="1"/>
    <col min="12037" max="12037" width="14.7109375" style="42" customWidth="1"/>
    <col min="12038" max="12038" width="4.7109375" style="42" customWidth="1"/>
    <col min="12039" max="12039" width="10.7109375" style="42" customWidth="1"/>
    <col min="12040" max="12040" width="9.7109375" style="42" customWidth="1"/>
    <col min="12041" max="12041" width="12.7109375" style="42" customWidth="1"/>
    <col min="12042" max="12042" width="9.7109375" style="42" customWidth="1"/>
    <col min="12043" max="12288" width="11.5703125" style="42"/>
    <col min="12289" max="12289" width="45.28515625" style="42" customWidth="1"/>
    <col min="12290" max="12290" width="10.7109375" style="42" customWidth="1"/>
    <col min="12291" max="12291" width="14.7109375" style="42" customWidth="1"/>
    <col min="12292" max="12292" width="10.7109375" style="42" customWidth="1"/>
    <col min="12293" max="12293" width="14.7109375" style="42" customWidth="1"/>
    <col min="12294" max="12294" width="4.7109375" style="42" customWidth="1"/>
    <col min="12295" max="12295" width="10.7109375" style="42" customWidth="1"/>
    <col min="12296" max="12296" width="9.7109375" style="42" customWidth="1"/>
    <col min="12297" max="12297" width="12.7109375" style="42" customWidth="1"/>
    <col min="12298" max="12298" width="9.7109375" style="42" customWidth="1"/>
    <col min="12299" max="12544" width="11.5703125" style="42"/>
    <col min="12545" max="12545" width="45.28515625" style="42" customWidth="1"/>
    <col min="12546" max="12546" width="10.7109375" style="42" customWidth="1"/>
    <col min="12547" max="12547" width="14.7109375" style="42" customWidth="1"/>
    <col min="12548" max="12548" width="10.7109375" style="42" customWidth="1"/>
    <col min="12549" max="12549" width="14.7109375" style="42" customWidth="1"/>
    <col min="12550" max="12550" width="4.7109375" style="42" customWidth="1"/>
    <col min="12551" max="12551" width="10.7109375" style="42" customWidth="1"/>
    <col min="12552" max="12552" width="9.7109375" style="42" customWidth="1"/>
    <col min="12553" max="12553" width="12.7109375" style="42" customWidth="1"/>
    <col min="12554" max="12554" width="9.7109375" style="42" customWidth="1"/>
    <col min="12555" max="12800" width="11.5703125" style="42"/>
    <col min="12801" max="12801" width="45.28515625" style="42" customWidth="1"/>
    <col min="12802" max="12802" width="10.7109375" style="42" customWidth="1"/>
    <col min="12803" max="12803" width="14.7109375" style="42" customWidth="1"/>
    <col min="12804" max="12804" width="10.7109375" style="42" customWidth="1"/>
    <col min="12805" max="12805" width="14.7109375" style="42" customWidth="1"/>
    <col min="12806" max="12806" width="4.7109375" style="42" customWidth="1"/>
    <col min="12807" max="12807" width="10.7109375" style="42" customWidth="1"/>
    <col min="12808" max="12808" width="9.7109375" style="42" customWidth="1"/>
    <col min="12809" max="12809" width="12.7109375" style="42" customWidth="1"/>
    <col min="12810" max="12810" width="9.7109375" style="42" customWidth="1"/>
    <col min="12811" max="13056" width="11.5703125" style="42"/>
    <col min="13057" max="13057" width="45.28515625" style="42" customWidth="1"/>
    <col min="13058" max="13058" width="10.7109375" style="42" customWidth="1"/>
    <col min="13059" max="13059" width="14.7109375" style="42" customWidth="1"/>
    <col min="13060" max="13060" width="10.7109375" style="42" customWidth="1"/>
    <col min="13061" max="13061" width="14.7109375" style="42" customWidth="1"/>
    <col min="13062" max="13062" width="4.7109375" style="42" customWidth="1"/>
    <col min="13063" max="13063" width="10.7109375" style="42" customWidth="1"/>
    <col min="13064" max="13064" width="9.7109375" style="42" customWidth="1"/>
    <col min="13065" max="13065" width="12.7109375" style="42" customWidth="1"/>
    <col min="13066" max="13066" width="9.7109375" style="42" customWidth="1"/>
    <col min="13067" max="13312" width="11.5703125" style="42"/>
    <col min="13313" max="13313" width="45.28515625" style="42" customWidth="1"/>
    <col min="13314" max="13314" width="10.7109375" style="42" customWidth="1"/>
    <col min="13315" max="13315" width="14.7109375" style="42" customWidth="1"/>
    <col min="13316" max="13316" width="10.7109375" style="42" customWidth="1"/>
    <col min="13317" max="13317" width="14.7109375" style="42" customWidth="1"/>
    <col min="13318" max="13318" width="4.7109375" style="42" customWidth="1"/>
    <col min="13319" max="13319" width="10.7109375" style="42" customWidth="1"/>
    <col min="13320" max="13320" width="9.7109375" style="42" customWidth="1"/>
    <col min="13321" max="13321" width="12.7109375" style="42" customWidth="1"/>
    <col min="13322" max="13322" width="9.7109375" style="42" customWidth="1"/>
    <col min="13323" max="13568" width="11.5703125" style="42"/>
    <col min="13569" max="13569" width="45.28515625" style="42" customWidth="1"/>
    <col min="13570" max="13570" width="10.7109375" style="42" customWidth="1"/>
    <col min="13571" max="13571" width="14.7109375" style="42" customWidth="1"/>
    <col min="13572" max="13572" width="10.7109375" style="42" customWidth="1"/>
    <col min="13573" max="13573" width="14.7109375" style="42" customWidth="1"/>
    <col min="13574" max="13574" width="4.7109375" style="42" customWidth="1"/>
    <col min="13575" max="13575" width="10.7109375" style="42" customWidth="1"/>
    <col min="13576" max="13576" width="9.7109375" style="42" customWidth="1"/>
    <col min="13577" max="13577" width="12.7109375" style="42" customWidth="1"/>
    <col min="13578" max="13578" width="9.7109375" style="42" customWidth="1"/>
    <col min="13579" max="13824" width="11.5703125" style="42"/>
    <col min="13825" max="13825" width="45.28515625" style="42" customWidth="1"/>
    <col min="13826" max="13826" width="10.7109375" style="42" customWidth="1"/>
    <col min="13827" max="13827" width="14.7109375" style="42" customWidth="1"/>
    <col min="13828" max="13828" width="10.7109375" style="42" customWidth="1"/>
    <col min="13829" max="13829" width="14.7109375" style="42" customWidth="1"/>
    <col min="13830" max="13830" width="4.7109375" style="42" customWidth="1"/>
    <col min="13831" max="13831" width="10.7109375" style="42" customWidth="1"/>
    <col min="13832" max="13832" width="9.7109375" style="42" customWidth="1"/>
    <col min="13833" max="13833" width="12.7109375" style="42" customWidth="1"/>
    <col min="13834" max="13834" width="9.7109375" style="42" customWidth="1"/>
    <col min="13835" max="14080" width="11.5703125" style="42"/>
    <col min="14081" max="14081" width="45.28515625" style="42" customWidth="1"/>
    <col min="14082" max="14082" width="10.7109375" style="42" customWidth="1"/>
    <col min="14083" max="14083" width="14.7109375" style="42" customWidth="1"/>
    <col min="14084" max="14084" width="10.7109375" style="42" customWidth="1"/>
    <col min="14085" max="14085" width="14.7109375" style="42" customWidth="1"/>
    <col min="14086" max="14086" width="4.7109375" style="42" customWidth="1"/>
    <col min="14087" max="14087" width="10.7109375" style="42" customWidth="1"/>
    <col min="14088" max="14088" width="9.7109375" style="42" customWidth="1"/>
    <col min="14089" max="14089" width="12.7109375" style="42" customWidth="1"/>
    <col min="14090" max="14090" width="9.7109375" style="42" customWidth="1"/>
    <col min="14091" max="14336" width="11.5703125" style="42"/>
    <col min="14337" max="14337" width="45.28515625" style="42" customWidth="1"/>
    <col min="14338" max="14338" width="10.7109375" style="42" customWidth="1"/>
    <col min="14339" max="14339" width="14.7109375" style="42" customWidth="1"/>
    <col min="14340" max="14340" width="10.7109375" style="42" customWidth="1"/>
    <col min="14341" max="14341" width="14.7109375" style="42" customWidth="1"/>
    <col min="14342" max="14342" width="4.7109375" style="42" customWidth="1"/>
    <col min="14343" max="14343" width="10.7109375" style="42" customWidth="1"/>
    <col min="14344" max="14344" width="9.7109375" style="42" customWidth="1"/>
    <col min="14345" max="14345" width="12.7109375" style="42" customWidth="1"/>
    <col min="14346" max="14346" width="9.7109375" style="42" customWidth="1"/>
    <col min="14347" max="14592" width="11.5703125" style="42"/>
    <col min="14593" max="14593" width="45.28515625" style="42" customWidth="1"/>
    <col min="14594" max="14594" width="10.7109375" style="42" customWidth="1"/>
    <col min="14595" max="14595" width="14.7109375" style="42" customWidth="1"/>
    <col min="14596" max="14596" width="10.7109375" style="42" customWidth="1"/>
    <col min="14597" max="14597" width="14.7109375" style="42" customWidth="1"/>
    <col min="14598" max="14598" width="4.7109375" style="42" customWidth="1"/>
    <col min="14599" max="14599" width="10.7109375" style="42" customWidth="1"/>
    <col min="14600" max="14600" width="9.7109375" style="42" customWidth="1"/>
    <col min="14601" max="14601" width="12.7109375" style="42" customWidth="1"/>
    <col min="14602" max="14602" width="9.7109375" style="42" customWidth="1"/>
    <col min="14603" max="14848" width="11.5703125" style="42"/>
    <col min="14849" max="14849" width="45.28515625" style="42" customWidth="1"/>
    <col min="14850" max="14850" width="10.7109375" style="42" customWidth="1"/>
    <col min="14851" max="14851" width="14.7109375" style="42" customWidth="1"/>
    <col min="14852" max="14852" width="10.7109375" style="42" customWidth="1"/>
    <col min="14853" max="14853" width="14.7109375" style="42" customWidth="1"/>
    <col min="14854" max="14854" width="4.7109375" style="42" customWidth="1"/>
    <col min="14855" max="14855" width="10.7109375" style="42" customWidth="1"/>
    <col min="14856" max="14856" width="9.7109375" style="42" customWidth="1"/>
    <col min="14857" max="14857" width="12.7109375" style="42" customWidth="1"/>
    <col min="14858" max="14858" width="9.7109375" style="42" customWidth="1"/>
    <col min="14859" max="15104" width="11.5703125" style="42"/>
    <col min="15105" max="15105" width="45.28515625" style="42" customWidth="1"/>
    <col min="15106" max="15106" width="10.7109375" style="42" customWidth="1"/>
    <col min="15107" max="15107" width="14.7109375" style="42" customWidth="1"/>
    <col min="15108" max="15108" width="10.7109375" style="42" customWidth="1"/>
    <col min="15109" max="15109" width="14.7109375" style="42" customWidth="1"/>
    <col min="15110" max="15110" width="4.7109375" style="42" customWidth="1"/>
    <col min="15111" max="15111" width="10.7109375" style="42" customWidth="1"/>
    <col min="15112" max="15112" width="9.7109375" style="42" customWidth="1"/>
    <col min="15113" max="15113" width="12.7109375" style="42" customWidth="1"/>
    <col min="15114" max="15114" width="9.7109375" style="42" customWidth="1"/>
    <col min="15115" max="15360" width="11.5703125" style="42"/>
    <col min="15361" max="15361" width="45.28515625" style="42" customWidth="1"/>
    <col min="15362" max="15362" width="10.7109375" style="42" customWidth="1"/>
    <col min="15363" max="15363" width="14.7109375" style="42" customWidth="1"/>
    <col min="15364" max="15364" width="10.7109375" style="42" customWidth="1"/>
    <col min="15365" max="15365" width="14.7109375" style="42" customWidth="1"/>
    <col min="15366" max="15366" width="4.7109375" style="42" customWidth="1"/>
    <col min="15367" max="15367" width="10.7109375" style="42" customWidth="1"/>
    <col min="15368" max="15368" width="9.7109375" style="42" customWidth="1"/>
    <col min="15369" max="15369" width="12.7109375" style="42" customWidth="1"/>
    <col min="15370" max="15370" width="9.7109375" style="42" customWidth="1"/>
    <col min="15371" max="15616" width="11.5703125" style="42"/>
    <col min="15617" max="15617" width="45.28515625" style="42" customWidth="1"/>
    <col min="15618" max="15618" width="10.7109375" style="42" customWidth="1"/>
    <col min="15619" max="15619" width="14.7109375" style="42" customWidth="1"/>
    <col min="15620" max="15620" width="10.7109375" style="42" customWidth="1"/>
    <col min="15621" max="15621" width="14.7109375" style="42" customWidth="1"/>
    <col min="15622" max="15622" width="4.7109375" style="42" customWidth="1"/>
    <col min="15623" max="15623" width="10.7109375" style="42" customWidth="1"/>
    <col min="15624" max="15624" width="9.7109375" style="42" customWidth="1"/>
    <col min="15625" max="15625" width="12.7109375" style="42" customWidth="1"/>
    <col min="15626" max="15626" width="9.7109375" style="42" customWidth="1"/>
    <col min="15627" max="15872" width="11.5703125" style="42"/>
    <col min="15873" max="15873" width="45.28515625" style="42" customWidth="1"/>
    <col min="15874" max="15874" width="10.7109375" style="42" customWidth="1"/>
    <col min="15875" max="15875" width="14.7109375" style="42" customWidth="1"/>
    <col min="15876" max="15876" width="10.7109375" style="42" customWidth="1"/>
    <col min="15877" max="15877" width="14.7109375" style="42" customWidth="1"/>
    <col min="15878" max="15878" width="4.7109375" style="42" customWidth="1"/>
    <col min="15879" max="15879" width="10.7109375" style="42" customWidth="1"/>
    <col min="15880" max="15880" width="9.7109375" style="42" customWidth="1"/>
    <col min="15881" max="15881" width="12.7109375" style="42" customWidth="1"/>
    <col min="15882" max="15882" width="9.7109375" style="42" customWidth="1"/>
    <col min="15883" max="16128" width="11.5703125" style="42"/>
    <col min="16129" max="16129" width="45.28515625" style="42" customWidth="1"/>
    <col min="16130" max="16130" width="10.7109375" style="42" customWidth="1"/>
    <col min="16131" max="16131" width="14.7109375" style="42" customWidth="1"/>
    <col min="16132" max="16132" width="10.7109375" style="42" customWidth="1"/>
    <col min="16133" max="16133" width="14.7109375" style="42" customWidth="1"/>
    <col min="16134" max="16134" width="4.7109375" style="42" customWidth="1"/>
    <col min="16135" max="16135" width="10.7109375" style="42" customWidth="1"/>
    <col min="16136" max="16136" width="9.7109375" style="42" customWidth="1"/>
    <col min="16137" max="16137" width="12.7109375" style="42" customWidth="1"/>
    <col min="16138" max="16138" width="9.7109375" style="42" customWidth="1"/>
    <col min="16139" max="16384" width="11.5703125" style="42"/>
  </cols>
  <sheetData>
    <row r="1" spans="1:10" s="78" customFormat="1" ht="45" customHeight="1">
      <c r="A1" s="81" t="s">
        <v>644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3.15" customHeight="1" thickBot="1"/>
    <row r="3" spans="1:10" s="78" customFormat="1" ht="19.899999999999999" customHeight="1" thickBot="1">
      <c r="A3" s="77"/>
      <c r="B3" s="77"/>
      <c r="C3" s="77"/>
      <c r="D3" s="77"/>
      <c r="E3" s="77"/>
      <c r="F3" s="77"/>
      <c r="G3" s="1118" t="s">
        <v>581</v>
      </c>
      <c r="H3" s="1119"/>
      <c r="I3" s="1119"/>
      <c r="J3" s="1120"/>
    </row>
    <row r="4" spans="1:10" s="45" customFormat="1" ht="19.899999999999999" customHeight="1" thickBot="1">
      <c r="A4" s="1128"/>
      <c r="B4" s="1121">
        <v>2018</v>
      </c>
      <c r="C4" s="1122"/>
      <c r="D4" s="1123">
        <v>2019</v>
      </c>
      <c r="E4" s="1122"/>
      <c r="G4" s="1124" t="s">
        <v>442</v>
      </c>
      <c r="H4" s="1125"/>
      <c r="I4" s="1126" t="s">
        <v>420</v>
      </c>
      <c r="J4" s="1125"/>
    </row>
    <row r="5" spans="1:10" s="45" customFormat="1" ht="27" customHeight="1" thickBot="1">
      <c r="A5" s="1128"/>
      <c r="B5" s="647" t="s">
        <v>442</v>
      </c>
      <c r="C5" s="648" t="s">
        <v>0</v>
      </c>
      <c r="D5" s="647" t="s">
        <v>442</v>
      </c>
      <c r="E5" s="648" t="s">
        <v>0</v>
      </c>
      <c r="G5" s="655" t="s">
        <v>442</v>
      </c>
      <c r="H5" s="616" t="s">
        <v>38</v>
      </c>
      <c r="I5" s="656" t="s">
        <v>0</v>
      </c>
      <c r="J5" s="616" t="s">
        <v>38</v>
      </c>
    </row>
    <row r="6" spans="1:10" ht="16.149999999999999" customHeight="1">
      <c r="A6" s="129" t="s">
        <v>241</v>
      </c>
      <c r="B6" s="314">
        <v>78</v>
      </c>
      <c r="C6" s="313">
        <v>12113</v>
      </c>
      <c r="D6" s="314">
        <v>31</v>
      </c>
      <c r="E6" s="313">
        <v>6680</v>
      </c>
      <c r="G6" s="720">
        <f>D6-B6</f>
        <v>-47</v>
      </c>
      <c r="H6" s="721">
        <f>(D6-B6)/B6</f>
        <v>-0.60256410256410253</v>
      </c>
      <c r="I6" s="722">
        <f>E6-C6</f>
        <v>-5433</v>
      </c>
      <c r="J6" s="721">
        <f>(E6-C6)/C6</f>
        <v>-0.44852637662016015</v>
      </c>
    </row>
    <row r="7" spans="1:10" ht="16.149999999999999" customHeight="1" thickBot="1">
      <c r="A7" s="130" t="s">
        <v>242</v>
      </c>
      <c r="B7" s="320">
        <v>36</v>
      </c>
      <c r="C7" s="304">
        <v>1009</v>
      </c>
      <c r="D7" s="320">
        <v>16</v>
      </c>
      <c r="E7" s="304">
        <v>361</v>
      </c>
      <c r="G7" s="723">
        <f t="shared" ref="G7:G19" si="0">D7-B7</f>
        <v>-20</v>
      </c>
      <c r="H7" s="724">
        <f t="shared" ref="H7:H19" si="1">(D7-B7)/B7</f>
        <v>-0.55555555555555558</v>
      </c>
      <c r="I7" s="725">
        <f t="shared" ref="I7:I13" si="2">E7-C7</f>
        <v>-648</v>
      </c>
      <c r="J7" s="724">
        <f t="shared" ref="J7:J13" si="3">(E7-C7)/C7</f>
        <v>-0.64222001982160559</v>
      </c>
    </row>
    <row r="8" spans="1:10" ht="16.149999999999999" customHeight="1" thickBot="1">
      <c r="A8" s="729" t="s">
        <v>469</v>
      </c>
      <c r="B8" s="730">
        <f>SUM(B6:B7)</f>
        <v>114</v>
      </c>
      <c r="C8" s="699">
        <f>SUM(C6:C7)</f>
        <v>13122</v>
      </c>
      <c r="D8" s="730">
        <f>SUM(D6:D7)</f>
        <v>47</v>
      </c>
      <c r="E8" s="699">
        <f>SUM(E6:E7)</f>
        <v>7041</v>
      </c>
      <c r="G8" s="726">
        <f t="shared" si="0"/>
        <v>-67</v>
      </c>
      <c r="H8" s="727">
        <f t="shared" si="1"/>
        <v>-0.58771929824561409</v>
      </c>
      <c r="I8" s="728">
        <f t="shared" si="2"/>
        <v>-6081</v>
      </c>
      <c r="J8" s="727">
        <f t="shared" si="3"/>
        <v>-0.46342021033379061</v>
      </c>
    </row>
    <row r="9" spans="1:10" ht="16.149999999999999" customHeight="1" thickBot="1">
      <c r="A9" s="729" t="s">
        <v>470</v>
      </c>
      <c r="B9" s="731"/>
      <c r="C9" s="732">
        <v>855.37900000000002</v>
      </c>
      <c r="D9" s="731"/>
      <c r="E9" s="732">
        <v>1670</v>
      </c>
      <c r="G9" s="735"/>
      <c r="H9" s="727"/>
      <c r="I9" s="728">
        <f t="shared" si="2"/>
        <v>814.62099999999998</v>
      </c>
      <c r="J9" s="727">
        <f t="shared" si="3"/>
        <v>0.95235094618876537</v>
      </c>
    </row>
    <row r="10" spans="1:10" customFormat="1" ht="16.149999999999999" customHeight="1" thickBot="1">
      <c r="B10" s="315"/>
      <c r="D10" s="315"/>
      <c r="G10" s="631"/>
      <c r="H10" s="631"/>
      <c r="I10" s="631"/>
      <c r="J10" s="631"/>
    </row>
    <row r="11" spans="1:10" ht="16.149999999999999" customHeight="1">
      <c r="A11" s="131" t="s">
        <v>243</v>
      </c>
      <c r="B11" s="316">
        <v>82</v>
      </c>
      <c r="C11" s="313">
        <v>855</v>
      </c>
      <c r="D11" s="316">
        <v>92</v>
      </c>
      <c r="E11" s="313">
        <v>975000</v>
      </c>
      <c r="G11" s="720">
        <f t="shared" si="0"/>
        <v>10</v>
      </c>
      <c r="H11" s="721">
        <f t="shared" si="1"/>
        <v>0.12195121951219512</v>
      </c>
      <c r="I11" s="722">
        <f t="shared" si="2"/>
        <v>974145</v>
      </c>
      <c r="J11" s="721">
        <f t="shared" si="3"/>
        <v>1139.3508771929824</v>
      </c>
    </row>
    <row r="12" spans="1:10" ht="16.149999999999999" customHeight="1" thickBot="1">
      <c r="A12" s="132" t="s">
        <v>244</v>
      </c>
      <c r="B12" s="317"/>
      <c r="C12" s="304"/>
      <c r="D12" s="317"/>
      <c r="E12" s="304"/>
      <c r="G12" s="723"/>
      <c r="H12" s="724"/>
      <c r="I12" s="725"/>
      <c r="J12" s="724"/>
    </row>
    <row r="13" spans="1:10" ht="16.149999999999999" customHeight="1" thickBot="1">
      <c r="A13" s="729" t="s">
        <v>245</v>
      </c>
      <c r="B13" s="733">
        <f>SUM(B11:B12)</f>
        <v>82</v>
      </c>
      <c r="C13" s="699">
        <f>SUM(C11:C12)</f>
        <v>855</v>
      </c>
      <c r="D13" s="733">
        <f>SUM(D11:D12)</f>
        <v>92</v>
      </c>
      <c r="E13" s="699">
        <f>SUM(E11:E12)</f>
        <v>975000</v>
      </c>
      <c r="G13" s="726">
        <f t="shared" si="0"/>
        <v>10</v>
      </c>
      <c r="H13" s="727">
        <f t="shared" si="1"/>
        <v>0.12195121951219512</v>
      </c>
      <c r="I13" s="728">
        <f t="shared" si="2"/>
        <v>974145</v>
      </c>
      <c r="J13" s="727">
        <f t="shared" si="3"/>
        <v>1139.3508771929824</v>
      </c>
    </row>
    <row r="14" spans="1:10" customFormat="1" ht="16.149999999999999" customHeight="1" thickBot="1">
      <c r="B14" s="315"/>
      <c r="D14" s="315"/>
      <c r="G14" s="631"/>
      <c r="H14" s="631"/>
      <c r="I14" s="631"/>
      <c r="J14" s="631"/>
    </row>
    <row r="15" spans="1:10" ht="16.149999999999999" customHeight="1">
      <c r="A15" s="131" t="s">
        <v>246</v>
      </c>
      <c r="B15" s="314">
        <v>108000</v>
      </c>
      <c r="C15" s="971">
        <v>3689403</v>
      </c>
      <c r="D15" s="314">
        <v>112000</v>
      </c>
      <c r="E15" s="971">
        <v>3819535.11</v>
      </c>
      <c r="G15" s="720">
        <f t="shared" si="0"/>
        <v>4000</v>
      </c>
      <c r="H15" s="684">
        <f t="shared" si="1"/>
        <v>3.7037037037037035E-2</v>
      </c>
      <c r="I15" s="974"/>
      <c r="J15" s="976"/>
    </row>
    <row r="16" spans="1:10" ht="16.149999999999999" customHeight="1">
      <c r="A16" s="133" t="s">
        <v>247</v>
      </c>
      <c r="B16" s="318">
        <v>2646</v>
      </c>
      <c r="C16" s="972">
        <v>259562.67</v>
      </c>
      <c r="D16" s="318">
        <v>3259</v>
      </c>
      <c r="E16" s="972">
        <v>90285.25</v>
      </c>
      <c r="G16" s="736">
        <f t="shared" si="0"/>
        <v>613</v>
      </c>
      <c r="H16" s="619">
        <f t="shared" si="1"/>
        <v>0.23167044595616024</v>
      </c>
      <c r="I16" s="975"/>
      <c r="J16" s="665"/>
    </row>
    <row r="17" spans="1:10" ht="16.149999999999999" customHeight="1">
      <c r="A17" s="133" t="s">
        <v>248</v>
      </c>
      <c r="B17" s="318">
        <v>2600</v>
      </c>
      <c r="C17" s="972">
        <v>701420.09</v>
      </c>
      <c r="D17" s="318">
        <v>2982</v>
      </c>
      <c r="E17" s="972">
        <v>646060.11</v>
      </c>
      <c r="G17" s="736">
        <f t="shared" si="0"/>
        <v>382</v>
      </c>
      <c r="H17" s="619">
        <f t="shared" si="1"/>
        <v>0.14692307692307693</v>
      </c>
      <c r="I17" s="975"/>
      <c r="J17" s="665"/>
    </row>
    <row r="18" spans="1:10" ht="16.149999999999999" customHeight="1" thickBot="1">
      <c r="A18" s="132" t="s">
        <v>243</v>
      </c>
      <c r="B18" s="319">
        <v>201</v>
      </c>
      <c r="C18" s="972"/>
      <c r="D18" s="319">
        <v>132</v>
      </c>
      <c r="E18" s="972"/>
      <c r="G18" s="737">
        <f t="shared" si="0"/>
        <v>-69</v>
      </c>
      <c r="H18" s="620">
        <f t="shared" si="1"/>
        <v>-0.34328358208955223</v>
      </c>
      <c r="I18" s="975"/>
      <c r="J18" s="665"/>
    </row>
    <row r="19" spans="1:10" ht="16.149999999999999" customHeight="1" thickBot="1">
      <c r="A19" s="734" t="s">
        <v>249</v>
      </c>
      <c r="B19" s="730">
        <f>SUM(B15:B18)</f>
        <v>113447</v>
      </c>
      <c r="C19" s="973"/>
      <c r="D19" s="730">
        <f>SUM(D15:D18)</f>
        <v>118373</v>
      </c>
      <c r="E19" s="973"/>
      <c r="G19" s="738">
        <f t="shared" si="0"/>
        <v>4926</v>
      </c>
      <c r="H19" s="739">
        <f t="shared" si="1"/>
        <v>4.3421157016051551E-2</v>
      </c>
      <c r="I19" s="740"/>
      <c r="J19" s="977"/>
    </row>
    <row r="20" spans="1:10" ht="16.149999999999999" customHeight="1">
      <c r="E20" s="42" t="s">
        <v>250</v>
      </c>
    </row>
    <row r="21" spans="1:10">
      <c r="A21" s="82"/>
    </row>
  </sheetData>
  <mergeCells count="6">
    <mergeCell ref="G3:J3"/>
    <mergeCell ref="A4:A5"/>
    <mergeCell ref="B4:C4"/>
    <mergeCell ref="D4:E4"/>
    <mergeCell ref="G4:H4"/>
    <mergeCell ref="I4:J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46"/>
  <sheetViews>
    <sheetView zoomScaleNormal="100" workbookViewId="0">
      <selection activeCell="I5" sqref="I5"/>
    </sheetView>
  </sheetViews>
  <sheetFormatPr baseColWidth="10" defaultRowHeight="12.75"/>
  <cols>
    <col min="1" max="1" width="16.42578125" style="42" customWidth="1"/>
    <col min="2" max="2" width="16.140625" style="42" customWidth="1"/>
    <col min="3" max="3" width="16.5703125" style="42" customWidth="1"/>
    <col min="4" max="4" width="15.7109375" style="42" customWidth="1"/>
    <col min="5" max="5" width="11.5703125" style="42"/>
    <col min="6" max="6" width="12" style="42" bestFit="1" customWidth="1"/>
    <col min="7" max="254" width="11.5703125" style="42"/>
    <col min="255" max="255" width="12.7109375" style="42" customWidth="1"/>
    <col min="256" max="257" width="15.7109375" style="42" customWidth="1"/>
    <col min="258" max="258" width="11.5703125" style="42"/>
    <col min="259" max="259" width="12" style="42" bestFit="1" customWidth="1"/>
    <col min="260" max="510" width="11.5703125" style="42"/>
    <col min="511" max="511" width="12.7109375" style="42" customWidth="1"/>
    <col min="512" max="513" width="15.7109375" style="42" customWidth="1"/>
    <col min="514" max="514" width="11.5703125" style="42"/>
    <col min="515" max="515" width="12" style="42" bestFit="1" customWidth="1"/>
    <col min="516" max="766" width="11.5703125" style="42"/>
    <col min="767" max="767" width="12.7109375" style="42" customWidth="1"/>
    <col min="768" max="769" width="15.7109375" style="42" customWidth="1"/>
    <col min="770" max="770" width="11.5703125" style="42"/>
    <col min="771" max="771" width="12" style="42" bestFit="1" customWidth="1"/>
    <col min="772" max="1022" width="11.5703125" style="42"/>
    <col min="1023" max="1023" width="12.7109375" style="42" customWidth="1"/>
    <col min="1024" max="1025" width="15.7109375" style="42" customWidth="1"/>
    <col min="1026" max="1026" width="11.5703125" style="42"/>
    <col min="1027" max="1027" width="12" style="42" bestFit="1" customWidth="1"/>
    <col min="1028" max="1278" width="11.5703125" style="42"/>
    <col min="1279" max="1279" width="12.7109375" style="42" customWidth="1"/>
    <col min="1280" max="1281" width="15.7109375" style="42" customWidth="1"/>
    <col min="1282" max="1282" width="11.5703125" style="42"/>
    <col min="1283" max="1283" width="12" style="42" bestFit="1" customWidth="1"/>
    <col min="1284" max="1534" width="11.5703125" style="42"/>
    <col min="1535" max="1535" width="12.7109375" style="42" customWidth="1"/>
    <col min="1536" max="1537" width="15.7109375" style="42" customWidth="1"/>
    <col min="1538" max="1538" width="11.5703125" style="42"/>
    <col min="1539" max="1539" width="12" style="42" bestFit="1" customWidth="1"/>
    <col min="1540" max="1790" width="11.5703125" style="42"/>
    <col min="1791" max="1791" width="12.7109375" style="42" customWidth="1"/>
    <col min="1792" max="1793" width="15.7109375" style="42" customWidth="1"/>
    <col min="1794" max="1794" width="11.5703125" style="42"/>
    <col min="1795" max="1795" width="12" style="42" bestFit="1" customWidth="1"/>
    <col min="1796" max="2046" width="11.5703125" style="42"/>
    <col min="2047" max="2047" width="12.7109375" style="42" customWidth="1"/>
    <col min="2048" max="2049" width="15.7109375" style="42" customWidth="1"/>
    <col min="2050" max="2050" width="11.5703125" style="42"/>
    <col min="2051" max="2051" width="12" style="42" bestFit="1" customWidth="1"/>
    <col min="2052" max="2302" width="11.5703125" style="42"/>
    <col min="2303" max="2303" width="12.7109375" style="42" customWidth="1"/>
    <col min="2304" max="2305" width="15.7109375" style="42" customWidth="1"/>
    <col min="2306" max="2306" width="11.5703125" style="42"/>
    <col min="2307" max="2307" width="12" style="42" bestFit="1" customWidth="1"/>
    <col min="2308" max="2558" width="11.5703125" style="42"/>
    <col min="2559" max="2559" width="12.7109375" style="42" customWidth="1"/>
    <col min="2560" max="2561" width="15.7109375" style="42" customWidth="1"/>
    <col min="2562" max="2562" width="11.5703125" style="42"/>
    <col min="2563" max="2563" width="12" style="42" bestFit="1" customWidth="1"/>
    <col min="2564" max="2814" width="11.5703125" style="42"/>
    <col min="2815" max="2815" width="12.7109375" style="42" customWidth="1"/>
    <col min="2816" max="2817" width="15.7109375" style="42" customWidth="1"/>
    <col min="2818" max="2818" width="11.5703125" style="42"/>
    <col min="2819" max="2819" width="12" style="42" bestFit="1" customWidth="1"/>
    <col min="2820" max="3070" width="11.5703125" style="42"/>
    <col min="3071" max="3071" width="12.7109375" style="42" customWidth="1"/>
    <col min="3072" max="3073" width="15.7109375" style="42" customWidth="1"/>
    <col min="3074" max="3074" width="11.5703125" style="42"/>
    <col min="3075" max="3075" width="12" style="42" bestFit="1" customWidth="1"/>
    <col min="3076" max="3326" width="11.5703125" style="42"/>
    <col min="3327" max="3327" width="12.7109375" style="42" customWidth="1"/>
    <col min="3328" max="3329" width="15.7109375" style="42" customWidth="1"/>
    <col min="3330" max="3330" width="11.5703125" style="42"/>
    <col min="3331" max="3331" width="12" style="42" bestFit="1" customWidth="1"/>
    <col min="3332" max="3582" width="11.5703125" style="42"/>
    <col min="3583" max="3583" width="12.7109375" style="42" customWidth="1"/>
    <col min="3584" max="3585" width="15.7109375" style="42" customWidth="1"/>
    <col min="3586" max="3586" width="11.5703125" style="42"/>
    <col min="3587" max="3587" width="12" style="42" bestFit="1" customWidth="1"/>
    <col min="3588" max="3838" width="11.5703125" style="42"/>
    <col min="3839" max="3839" width="12.7109375" style="42" customWidth="1"/>
    <col min="3840" max="3841" width="15.7109375" style="42" customWidth="1"/>
    <col min="3842" max="3842" width="11.5703125" style="42"/>
    <col min="3843" max="3843" width="12" style="42" bestFit="1" customWidth="1"/>
    <col min="3844" max="4094" width="11.5703125" style="42"/>
    <col min="4095" max="4095" width="12.7109375" style="42" customWidth="1"/>
    <col min="4096" max="4097" width="15.7109375" style="42" customWidth="1"/>
    <col min="4098" max="4098" width="11.5703125" style="42"/>
    <col min="4099" max="4099" width="12" style="42" bestFit="1" customWidth="1"/>
    <col min="4100" max="4350" width="11.5703125" style="42"/>
    <col min="4351" max="4351" width="12.7109375" style="42" customWidth="1"/>
    <col min="4352" max="4353" width="15.7109375" style="42" customWidth="1"/>
    <col min="4354" max="4354" width="11.5703125" style="42"/>
    <col min="4355" max="4355" width="12" style="42" bestFit="1" customWidth="1"/>
    <col min="4356" max="4606" width="11.5703125" style="42"/>
    <col min="4607" max="4607" width="12.7109375" style="42" customWidth="1"/>
    <col min="4608" max="4609" width="15.7109375" style="42" customWidth="1"/>
    <col min="4610" max="4610" width="11.5703125" style="42"/>
    <col min="4611" max="4611" width="12" style="42" bestFit="1" customWidth="1"/>
    <col min="4612" max="4862" width="11.5703125" style="42"/>
    <col min="4863" max="4863" width="12.7109375" style="42" customWidth="1"/>
    <col min="4864" max="4865" width="15.7109375" style="42" customWidth="1"/>
    <col min="4866" max="4866" width="11.5703125" style="42"/>
    <col min="4867" max="4867" width="12" style="42" bestFit="1" customWidth="1"/>
    <col min="4868" max="5118" width="11.5703125" style="42"/>
    <col min="5119" max="5119" width="12.7109375" style="42" customWidth="1"/>
    <col min="5120" max="5121" width="15.7109375" style="42" customWidth="1"/>
    <col min="5122" max="5122" width="11.5703125" style="42"/>
    <col min="5123" max="5123" width="12" style="42" bestFit="1" customWidth="1"/>
    <col min="5124" max="5374" width="11.5703125" style="42"/>
    <col min="5375" max="5375" width="12.7109375" style="42" customWidth="1"/>
    <col min="5376" max="5377" width="15.7109375" style="42" customWidth="1"/>
    <col min="5378" max="5378" width="11.5703125" style="42"/>
    <col min="5379" max="5379" width="12" style="42" bestFit="1" customWidth="1"/>
    <col min="5380" max="5630" width="11.5703125" style="42"/>
    <col min="5631" max="5631" width="12.7109375" style="42" customWidth="1"/>
    <col min="5632" max="5633" width="15.7109375" style="42" customWidth="1"/>
    <col min="5634" max="5634" width="11.5703125" style="42"/>
    <col min="5635" max="5635" width="12" style="42" bestFit="1" customWidth="1"/>
    <col min="5636" max="5886" width="11.5703125" style="42"/>
    <col min="5887" max="5887" width="12.7109375" style="42" customWidth="1"/>
    <col min="5888" max="5889" width="15.7109375" style="42" customWidth="1"/>
    <col min="5890" max="5890" width="11.5703125" style="42"/>
    <col min="5891" max="5891" width="12" style="42" bestFit="1" customWidth="1"/>
    <col min="5892" max="6142" width="11.5703125" style="42"/>
    <col min="6143" max="6143" width="12.7109375" style="42" customWidth="1"/>
    <col min="6144" max="6145" width="15.7109375" style="42" customWidth="1"/>
    <col min="6146" max="6146" width="11.5703125" style="42"/>
    <col min="6147" max="6147" width="12" style="42" bestFit="1" customWidth="1"/>
    <col min="6148" max="6398" width="11.5703125" style="42"/>
    <col min="6399" max="6399" width="12.7109375" style="42" customWidth="1"/>
    <col min="6400" max="6401" width="15.7109375" style="42" customWidth="1"/>
    <col min="6402" max="6402" width="11.5703125" style="42"/>
    <col min="6403" max="6403" width="12" style="42" bestFit="1" customWidth="1"/>
    <col min="6404" max="6654" width="11.5703125" style="42"/>
    <col min="6655" max="6655" width="12.7109375" style="42" customWidth="1"/>
    <col min="6656" max="6657" width="15.7109375" style="42" customWidth="1"/>
    <col min="6658" max="6658" width="11.5703125" style="42"/>
    <col min="6659" max="6659" width="12" style="42" bestFit="1" customWidth="1"/>
    <col min="6660" max="6910" width="11.5703125" style="42"/>
    <col min="6911" max="6911" width="12.7109375" style="42" customWidth="1"/>
    <col min="6912" max="6913" width="15.7109375" style="42" customWidth="1"/>
    <col min="6914" max="6914" width="11.5703125" style="42"/>
    <col min="6915" max="6915" width="12" style="42" bestFit="1" customWidth="1"/>
    <col min="6916" max="7166" width="11.5703125" style="42"/>
    <col min="7167" max="7167" width="12.7109375" style="42" customWidth="1"/>
    <col min="7168" max="7169" width="15.7109375" style="42" customWidth="1"/>
    <col min="7170" max="7170" width="11.5703125" style="42"/>
    <col min="7171" max="7171" width="12" style="42" bestFit="1" customWidth="1"/>
    <col min="7172" max="7422" width="11.5703125" style="42"/>
    <col min="7423" max="7423" width="12.7109375" style="42" customWidth="1"/>
    <col min="7424" max="7425" width="15.7109375" style="42" customWidth="1"/>
    <col min="7426" max="7426" width="11.5703125" style="42"/>
    <col min="7427" max="7427" width="12" style="42" bestFit="1" customWidth="1"/>
    <col min="7428" max="7678" width="11.5703125" style="42"/>
    <col min="7679" max="7679" width="12.7109375" style="42" customWidth="1"/>
    <col min="7680" max="7681" width="15.7109375" style="42" customWidth="1"/>
    <col min="7682" max="7682" width="11.5703125" style="42"/>
    <col min="7683" max="7683" width="12" style="42" bestFit="1" customWidth="1"/>
    <col min="7684" max="7934" width="11.5703125" style="42"/>
    <col min="7935" max="7935" width="12.7109375" style="42" customWidth="1"/>
    <col min="7936" max="7937" width="15.7109375" style="42" customWidth="1"/>
    <col min="7938" max="7938" width="11.5703125" style="42"/>
    <col min="7939" max="7939" width="12" style="42" bestFit="1" customWidth="1"/>
    <col min="7940" max="8190" width="11.5703125" style="42"/>
    <col min="8191" max="8191" width="12.7109375" style="42" customWidth="1"/>
    <col min="8192" max="8193" width="15.7109375" style="42" customWidth="1"/>
    <col min="8194" max="8194" width="11.5703125" style="42"/>
    <col min="8195" max="8195" width="12" style="42" bestFit="1" customWidth="1"/>
    <col min="8196" max="8446" width="11.5703125" style="42"/>
    <col min="8447" max="8447" width="12.7109375" style="42" customWidth="1"/>
    <col min="8448" max="8449" width="15.7109375" style="42" customWidth="1"/>
    <col min="8450" max="8450" width="11.5703125" style="42"/>
    <col min="8451" max="8451" width="12" style="42" bestFit="1" customWidth="1"/>
    <col min="8452" max="8702" width="11.5703125" style="42"/>
    <col min="8703" max="8703" width="12.7109375" style="42" customWidth="1"/>
    <col min="8704" max="8705" width="15.7109375" style="42" customWidth="1"/>
    <col min="8706" max="8706" width="11.5703125" style="42"/>
    <col min="8707" max="8707" width="12" style="42" bestFit="1" customWidth="1"/>
    <col min="8708" max="8958" width="11.5703125" style="42"/>
    <col min="8959" max="8959" width="12.7109375" style="42" customWidth="1"/>
    <col min="8960" max="8961" width="15.7109375" style="42" customWidth="1"/>
    <col min="8962" max="8962" width="11.5703125" style="42"/>
    <col min="8963" max="8963" width="12" style="42" bestFit="1" customWidth="1"/>
    <col min="8964" max="9214" width="11.5703125" style="42"/>
    <col min="9215" max="9215" width="12.7109375" style="42" customWidth="1"/>
    <col min="9216" max="9217" width="15.7109375" style="42" customWidth="1"/>
    <col min="9218" max="9218" width="11.5703125" style="42"/>
    <col min="9219" max="9219" width="12" style="42" bestFit="1" customWidth="1"/>
    <col min="9220" max="9470" width="11.5703125" style="42"/>
    <col min="9471" max="9471" width="12.7109375" style="42" customWidth="1"/>
    <col min="9472" max="9473" width="15.7109375" style="42" customWidth="1"/>
    <col min="9474" max="9474" width="11.5703125" style="42"/>
    <col min="9475" max="9475" width="12" style="42" bestFit="1" customWidth="1"/>
    <col min="9476" max="9726" width="11.5703125" style="42"/>
    <col min="9727" max="9727" width="12.7109375" style="42" customWidth="1"/>
    <col min="9728" max="9729" width="15.7109375" style="42" customWidth="1"/>
    <col min="9730" max="9730" width="11.5703125" style="42"/>
    <col min="9731" max="9731" width="12" style="42" bestFit="1" customWidth="1"/>
    <col min="9732" max="9982" width="11.5703125" style="42"/>
    <col min="9983" max="9983" width="12.7109375" style="42" customWidth="1"/>
    <col min="9984" max="9985" width="15.7109375" style="42" customWidth="1"/>
    <col min="9986" max="9986" width="11.5703125" style="42"/>
    <col min="9987" max="9987" width="12" style="42" bestFit="1" customWidth="1"/>
    <col min="9988" max="10238" width="11.5703125" style="42"/>
    <col min="10239" max="10239" width="12.7109375" style="42" customWidth="1"/>
    <col min="10240" max="10241" width="15.7109375" style="42" customWidth="1"/>
    <col min="10242" max="10242" width="11.5703125" style="42"/>
    <col min="10243" max="10243" width="12" style="42" bestFit="1" customWidth="1"/>
    <col min="10244" max="10494" width="11.5703125" style="42"/>
    <col min="10495" max="10495" width="12.7109375" style="42" customWidth="1"/>
    <col min="10496" max="10497" width="15.7109375" style="42" customWidth="1"/>
    <col min="10498" max="10498" width="11.5703125" style="42"/>
    <col min="10499" max="10499" width="12" style="42" bestFit="1" customWidth="1"/>
    <col min="10500" max="10750" width="11.5703125" style="42"/>
    <col min="10751" max="10751" width="12.7109375" style="42" customWidth="1"/>
    <col min="10752" max="10753" width="15.7109375" style="42" customWidth="1"/>
    <col min="10754" max="10754" width="11.5703125" style="42"/>
    <col min="10755" max="10755" width="12" style="42" bestFit="1" customWidth="1"/>
    <col min="10756" max="11006" width="11.5703125" style="42"/>
    <col min="11007" max="11007" width="12.7109375" style="42" customWidth="1"/>
    <col min="11008" max="11009" width="15.7109375" style="42" customWidth="1"/>
    <col min="11010" max="11010" width="11.5703125" style="42"/>
    <col min="11011" max="11011" width="12" style="42" bestFit="1" customWidth="1"/>
    <col min="11012" max="11262" width="11.5703125" style="42"/>
    <col min="11263" max="11263" width="12.7109375" style="42" customWidth="1"/>
    <col min="11264" max="11265" width="15.7109375" style="42" customWidth="1"/>
    <col min="11266" max="11266" width="11.5703125" style="42"/>
    <col min="11267" max="11267" width="12" style="42" bestFit="1" customWidth="1"/>
    <col min="11268" max="11518" width="11.5703125" style="42"/>
    <col min="11519" max="11519" width="12.7109375" style="42" customWidth="1"/>
    <col min="11520" max="11521" width="15.7109375" style="42" customWidth="1"/>
    <col min="11522" max="11522" width="11.5703125" style="42"/>
    <col min="11523" max="11523" width="12" style="42" bestFit="1" customWidth="1"/>
    <col min="11524" max="11774" width="11.5703125" style="42"/>
    <col min="11775" max="11775" width="12.7109375" style="42" customWidth="1"/>
    <col min="11776" max="11777" width="15.7109375" style="42" customWidth="1"/>
    <col min="11778" max="11778" width="11.5703125" style="42"/>
    <col min="11779" max="11779" width="12" style="42" bestFit="1" customWidth="1"/>
    <col min="11780" max="12030" width="11.5703125" style="42"/>
    <col min="12031" max="12031" width="12.7109375" style="42" customWidth="1"/>
    <col min="12032" max="12033" width="15.7109375" style="42" customWidth="1"/>
    <col min="12034" max="12034" width="11.5703125" style="42"/>
    <col min="12035" max="12035" width="12" style="42" bestFit="1" customWidth="1"/>
    <col min="12036" max="12286" width="11.5703125" style="42"/>
    <col min="12287" max="12287" width="12.7109375" style="42" customWidth="1"/>
    <col min="12288" max="12289" width="15.7109375" style="42" customWidth="1"/>
    <col min="12290" max="12290" width="11.5703125" style="42"/>
    <col min="12291" max="12291" width="12" style="42" bestFit="1" customWidth="1"/>
    <col min="12292" max="12542" width="11.5703125" style="42"/>
    <col min="12543" max="12543" width="12.7109375" style="42" customWidth="1"/>
    <col min="12544" max="12545" width="15.7109375" style="42" customWidth="1"/>
    <col min="12546" max="12546" width="11.5703125" style="42"/>
    <col min="12547" max="12547" width="12" style="42" bestFit="1" customWidth="1"/>
    <col min="12548" max="12798" width="11.5703125" style="42"/>
    <col min="12799" max="12799" width="12.7109375" style="42" customWidth="1"/>
    <col min="12800" max="12801" width="15.7109375" style="42" customWidth="1"/>
    <col min="12802" max="12802" width="11.5703125" style="42"/>
    <col min="12803" max="12803" width="12" style="42" bestFit="1" customWidth="1"/>
    <col min="12804" max="13054" width="11.5703125" style="42"/>
    <col min="13055" max="13055" width="12.7109375" style="42" customWidth="1"/>
    <col min="13056" max="13057" width="15.7109375" style="42" customWidth="1"/>
    <col min="13058" max="13058" width="11.5703125" style="42"/>
    <col min="13059" max="13059" width="12" style="42" bestFit="1" customWidth="1"/>
    <col min="13060" max="13310" width="11.5703125" style="42"/>
    <col min="13311" max="13311" width="12.7109375" style="42" customWidth="1"/>
    <col min="13312" max="13313" width="15.7109375" style="42" customWidth="1"/>
    <col min="13314" max="13314" width="11.5703125" style="42"/>
    <col min="13315" max="13315" width="12" style="42" bestFit="1" customWidth="1"/>
    <col min="13316" max="13566" width="11.5703125" style="42"/>
    <col min="13567" max="13567" width="12.7109375" style="42" customWidth="1"/>
    <col min="13568" max="13569" width="15.7109375" style="42" customWidth="1"/>
    <col min="13570" max="13570" width="11.5703125" style="42"/>
    <col min="13571" max="13571" width="12" style="42" bestFit="1" customWidth="1"/>
    <col min="13572" max="13822" width="11.5703125" style="42"/>
    <col min="13823" max="13823" width="12.7109375" style="42" customWidth="1"/>
    <col min="13824" max="13825" width="15.7109375" style="42" customWidth="1"/>
    <col min="13826" max="13826" width="11.5703125" style="42"/>
    <col min="13827" max="13827" width="12" style="42" bestFit="1" customWidth="1"/>
    <col min="13828" max="14078" width="11.5703125" style="42"/>
    <col min="14079" max="14079" width="12.7109375" style="42" customWidth="1"/>
    <col min="14080" max="14081" width="15.7109375" style="42" customWidth="1"/>
    <col min="14082" max="14082" width="11.5703125" style="42"/>
    <col min="14083" max="14083" width="12" style="42" bestFit="1" customWidth="1"/>
    <col min="14084" max="14334" width="11.5703125" style="42"/>
    <col min="14335" max="14335" width="12.7109375" style="42" customWidth="1"/>
    <col min="14336" max="14337" width="15.7109375" style="42" customWidth="1"/>
    <col min="14338" max="14338" width="11.5703125" style="42"/>
    <col min="14339" max="14339" width="12" style="42" bestFit="1" customWidth="1"/>
    <col min="14340" max="14590" width="11.5703125" style="42"/>
    <col min="14591" max="14591" width="12.7109375" style="42" customWidth="1"/>
    <col min="14592" max="14593" width="15.7109375" style="42" customWidth="1"/>
    <col min="14594" max="14594" width="11.5703125" style="42"/>
    <col min="14595" max="14595" width="12" style="42" bestFit="1" customWidth="1"/>
    <col min="14596" max="14846" width="11.5703125" style="42"/>
    <col min="14847" max="14847" width="12.7109375" style="42" customWidth="1"/>
    <col min="14848" max="14849" width="15.7109375" style="42" customWidth="1"/>
    <col min="14850" max="14850" width="11.5703125" style="42"/>
    <col min="14851" max="14851" width="12" style="42" bestFit="1" customWidth="1"/>
    <col min="14852" max="15102" width="11.5703125" style="42"/>
    <col min="15103" max="15103" width="12.7109375" style="42" customWidth="1"/>
    <col min="15104" max="15105" width="15.7109375" style="42" customWidth="1"/>
    <col min="15106" max="15106" width="11.5703125" style="42"/>
    <col min="15107" max="15107" width="12" style="42" bestFit="1" customWidth="1"/>
    <col min="15108" max="15358" width="11.5703125" style="42"/>
    <col min="15359" max="15359" width="12.7109375" style="42" customWidth="1"/>
    <col min="15360" max="15361" width="15.7109375" style="42" customWidth="1"/>
    <col min="15362" max="15362" width="11.5703125" style="42"/>
    <col min="15363" max="15363" width="12" style="42" bestFit="1" customWidth="1"/>
    <col min="15364" max="15614" width="11.5703125" style="42"/>
    <col min="15615" max="15615" width="12.7109375" style="42" customWidth="1"/>
    <col min="15616" max="15617" width="15.7109375" style="42" customWidth="1"/>
    <col min="15618" max="15618" width="11.5703125" style="42"/>
    <col min="15619" max="15619" width="12" style="42" bestFit="1" customWidth="1"/>
    <col min="15620" max="15870" width="11.5703125" style="42"/>
    <col min="15871" max="15871" width="12.7109375" style="42" customWidth="1"/>
    <col min="15872" max="15873" width="15.7109375" style="42" customWidth="1"/>
    <col min="15874" max="15874" width="11.5703125" style="42"/>
    <col min="15875" max="15875" width="12" style="42" bestFit="1" customWidth="1"/>
    <col min="15876" max="16126" width="11.5703125" style="42"/>
    <col min="16127" max="16127" width="12.7109375" style="42" customWidth="1"/>
    <col min="16128" max="16129" width="15.7109375" style="42" customWidth="1"/>
    <col min="16130" max="16130" width="11.5703125" style="42"/>
    <col min="16131" max="16131" width="12" style="42" bestFit="1" customWidth="1"/>
    <col min="16132" max="16384" width="11.5703125" style="42"/>
  </cols>
  <sheetData>
    <row r="1" spans="1:6" ht="45" customHeight="1">
      <c r="A1" s="81" t="s">
        <v>645</v>
      </c>
      <c r="B1" s="81"/>
      <c r="C1" s="81"/>
      <c r="D1" s="81"/>
      <c r="E1" s="81"/>
      <c r="F1" s="81"/>
    </row>
    <row r="2" spans="1:6">
      <c r="B2" s="82"/>
    </row>
    <row r="3" spans="1:6">
      <c r="B3" s="82"/>
    </row>
    <row r="4" spans="1:6">
      <c r="B4" s="82"/>
    </row>
    <row r="5" spans="1:6">
      <c r="B5" s="82"/>
    </row>
    <row r="6" spans="1:6">
      <c r="B6" s="82"/>
    </row>
    <row r="7" spans="1:6">
      <c r="B7" s="82"/>
    </row>
    <row r="8" spans="1:6">
      <c r="B8" s="82"/>
    </row>
    <row r="9" spans="1:6">
      <c r="B9" s="82"/>
    </row>
    <row r="10" spans="1:6">
      <c r="B10" s="82"/>
    </row>
    <row r="11" spans="1:6">
      <c r="B11" s="82"/>
    </row>
    <row r="12" spans="1:6">
      <c r="B12" s="82"/>
    </row>
    <row r="13" spans="1:6">
      <c r="B13" s="82"/>
    </row>
    <row r="14" spans="1:6">
      <c r="B14" s="82"/>
    </row>
    <row r="15" spans="1:6">
      <c r="B15" s="82"/>
    </row>
    <row r="16" spans="1:6">
      <c r="B16" s="82"/>
    </row>
    <row r="17" spans="1:6">
      <c r="B17" s="82"/>
    </row>
    <row r="20" spans="1:6" ht="34.9" customHeight="1"/>
    <row r="21" spans="1:6" ht="18" customHeight="1"/>
    <row r="22" spans="1:6" ht="18" customHeight="1">
      <c r="F22" s="134"/>
    </row>
    <row r="23" spans="1:6" ht="40.5" customHeight="1">
      <c r="B23"/>
      <c r="E23"/>
    </row>
    <row r="24" spans="1:6" ht="18" customHeight="1" thickBot="1">
      <c r="A24" s="890"/>
      <c r="B24"/>
      <c r="E24"/>
    </row>
    <row r="25" spans="1:6" ht="42" customHeight="1">
      <c r="A25" s="844" t="s">
        <v>474</v>
      </c>
      <c r="B25" s="845" t="s">
        <v>471</v>
      </c>
      <c r="E25"/>
    </row>
    <row r="26" spans="1:6" ht="18" customHeight="1">
      <c r="A26" s="815">
        <v>2002</v>
      </c>
      <c r="B26" s="225">
        <v>3055</v>
      </c>
      <c r="E26"/>
    </row>
    <row r="27" spans="1:6" ht="18" customHeight="1">
      <c r="A27" s="815">
        <v>2003</v>
      </c>
      <c r="B27" s="225">
        <v>49712</v>
      </c>
      <c r="E27"/>
    </row>
    <row r="28" spans="1:6" ht="18" customHeight="1">
      <c r="A28" s="815">
        <v>2004</v>
      </c>
      <c r="B28" s="225">
        <v>70724</v>
      </c>
      <c r="E28"/>
    </row>
    <row r="29" spans="1:6" ht="18" customHeight="1">
      <c r="A29" s="815">
        <v>2005</v>
      </c>
      <c r="B29" s="225">
        <v>93169</v>
      </c>
      <c r="E29"/>
    </row>
    <row r="30" spans="1:6" ht="18" customHeight="1">
      <c r="A30" s="815">
        <v>2006</v>
      </c>
      <c r="B30" s="225">
        <v>137147</v>
      </c>
      <c r="E30"/>
    </row>
    <row r="31" spans="1:6" ht="18" customHeight="1">
      <c r="A31" s="815">
        <v>2007</v>
      </c>
      <c r="B31" s="225">
        <v>156423</v>
      </c>
      <c r="E31"/>
    </row>
    <row r="32" spans="1:6" ht="18" customHeight="1">
      <c r="A32" s="815">
        <v>2008</v>
      </c>
      <c r="B32" s="225">
        <v>165411</v>
      </c>
      <c r="E32"/>
    </row>
    <row r="33" spans="1:5" ht="18" customHeight="1">
      <c r="A33" s="815">
        <v>2009</v>
      </c>
      <c r="B33" s="225">
        <v>169670</v>
      </c>
      <c r="E33"/>
    </row>
    <row r="34" spans="1:5" ht="18" customHeight="1">
      <c r="A34" s="815">
        <v>2010</v>
      </c>
      <c r="B34" s="225">
        <v>183206</v>
      </c>
      <c r="E34"/>
    </row>
    <row r="35" spans="1:5" ht="18" customHeight="1">
      <c r="A35" s="815">
        <v>2011</v>
      </c>
      <c r="B35" s="225">
        <v>189134</v>
      </c>
      <c r="E35"/>
    </row>
    <row r="36" spans="1:5" ht="18" customHeight="1">
      <c r="A36" s="815">
        <v>2012</v>
      </c>
      <c r="B36" s="225">
        <v>195165</v>
      </c>
      <c r="E36"/>
    </row>
    <row r="37" spans="1:5" ht="18" customHeight="1">
      <c r="A37" s="815">
        <v>2013</v>
      </c>
      <c r="B37" s="225">
        <v>189526</v>
      </c>
      <c r="E37"/>
    </row>
    <row r="38" spans="1:5" ht="18" customHeight="1">
      <c r="A38" s="815">
        <v>2014</v>
      </c>
      <c r="B38" s="225">
        <v>181374</v>
      </c>
      <c r="E38"/>
    </row>
    <row r="39" spans="1:5" ht="18" customHeight="1">
      <c r="A39" s="815">
        <v>2015</v>
      </c>
      <c r="B39" s="225">
        <v>178257</v>
      </c>
      <c r="E39"/>
    </row>
    <row r="40" spans="1:5" ht="18" customHeight="1">
      <c r="A40" s="815">
        <v>2016</v>
      </c>
      <c r="B40" s="225">
        <v>179060</v>
      </c>
    </row>
    <row r="41" spans="1:5" ht="18" customHeight="1">
      <c r="A41" s="815">
        <v>2017</v>
      </c>
      <c r="B41" s="225">
        <v>179414</v>
      </c>
    </row>
    <row r="42" spans="1:5" ht="18" customHeight="1">
      <c r="A42" s="978">
        <v>2018</v>
      </c>
      <c r="B42" s="228">
        <v>181504</v>
      </c>
    </row>
    <row r="43" spans="1:5" ht="18" customHeight="1" thickBot="1">
      <c r="A43" s="816">
        <v>2019</v>
      </c>
      <c r="B43" s="350">
        <v>198782</v>
      </c>
    </row>
    <row r="44" spans="1:5" ht="18" customHeight="1"/>
    <row r="45" spans="1:5" ht="18" customHeight="1"/>
    <row r="46" spans="1:5" ht="18" customHeight="1"/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36"/>
  <sheetViews>
    <sheetView zoomScaleNormal="100" workbookViewId="0">
      <selection activeCell="K14" sqref="K14"/>
    </sheetView>
  </sheetViews>
  <sheetFormatPr baseColWidth="10" defaultRowHeight="12.75"/>
  <cols>
    <col min="1" max="1" width="11.5703125" style="42"/>
    <col min="2" max="2" width="14.7109375" style="42" customWidth="1"/>
    <col min="3" max="3" width="14" style="42" customWidth="1"/>
    <col min="4" max="4" width="15.7109375" style="42" customWidth="1"/>
    <col min="5" max="5" width="13.7109375" style="42" customWidth="1"/>
    <col min="6" max="253" width="11.5703125" style="42"/>
    <col min="254" max="254" width="12.7109375" style="42" customWidth="1"/>
    <col min="255" max="256" width="15.7109375" style="42" customWidth="1"/>
    <col min="257" max="257" width="11.5703125" style="42"/>
    <col min="258" max="258" width="12" style="42" bestFit="1" customWidth="1"/>
    <col min="259" max="509" width="11.5703125" style="42"/>
    <col min="510" max="510" width="12.7109375" style="42" customWidth="1"/>
    <col min="511" max="512" width="15.7109375" style="42" customWidth="1"/>
    <col min="513" max="513" width="11.5703125" style="42"/>
    <col min="514" max="514" width="12" style="42" bestFit="1" customWidth="1"/>
    <col min="515" max="765" width="11.5703125" style="42"/>
    <col min="766" max="766" width="12.7109375" style="42" customWidth="1"/>
    <col min="767" max="768" width="15.7109375" style="42" customWidth="1"/>
    <col min="769" max="769" width="11.5703125" style="42"/>
    <col min="770" max="770" width="12" style="42" bestFit="1" customWidth="1"/>
    <col min="771" max="1021" width="11.5703125" style="42"/>
    <col min="1022" max="1022" width="12.7109375" style="42" customWidth="1"/>
    <col min="1023" max="1024" width="15.7109375" style="42" customWidth="1"/>
    <col min="1025" max="1025" width="11.5703125" style="42"/>
    <col min="1026" max="1026" width="12" style="42" bestFit="1" customWidth="1"/>
    <col min="1027" max="1277" width="11.5703125" style="42"/>
    <col min="1278" max="1278" width="12.7109375" style="42" customWidth="1"/>
    <col min="1279" max="1280" width="15.7109375" style="42" customWidth="1"/>
    <col min="1281" max="1281" width="11.5703125" style="42"/>
    <col min="1282" max="1282" width="12" style="42" bestFit="1" customWidth="1"/>
    <col min="1283" max="1533" width="11.5703125" style="42"/>
    <col min="1534" max="1534" width="12.7109375" style="42" customWidth="1"/>
    <col min="1535" max="1536" width="15.7109375" style="42" customWidth="1"/>
    <col min="1537" max="1537" width="11.5703125" style="42"/>
    <col min="1538" max="1538" width="12" style="42" bestFit="1" customWidth="1"/>
    <col min="1539" max="1789" width="11.5703125" style="42"/>
    <col min="1790" max="1790" width="12.7109375" style="42" customWidth="1"/>
    <col min="1791" max="1792" width="15.7109375" style="42" customWidth="1"/>
    <col min="1793" max="1793" width="11.5703125" style="42"/>
    <col min="1794" max="1794" width="12" style="42" bestFit="1" customWidth="1"/>
    <col min="1795" max="2045" width="11.5703125" style="42"/>
    <col min="2046" max="2046" width="12.7109375" style="42" customWidth="1"/>
    <col min="2047" max="2048" width="15.7109375" style="42" customWidth="1"/>
    <col min="2049" max="2049" width="11.5703125" style="42"/>
    <col min="2050" max="2050" width="12" style="42" bestFit="1" customWidth="1"/>
    <col min="2051" max="2301" width="11.5703125" style="42"/>
    <col min="2302" max="2302" width="12.7109375" style="42" customWidth="1"/>
    <col min="2303" max="2304" width="15.7109375" style="42" customWidth="1"/>
    <col min="2305" max="2305" width="11.5703125" style="42"/>
    <col min="2306" max="2306" width="12" style="42" bestFit="1" customWidth="1"/>
    <col min="2307" max="2557" width="11.5703125" style="42"/>
    <col min="2558" max="2558" width="12.7109375" style="42" customWidth="1"/>
    <col min="2559" max="2560" width="15.7109375" style="42" customWidth="1"/>
    <col min="2561" max="2561" width="11.5703125" style="42"/>
    <col min="2562" max="2562" width="12" style="42" bestFit="1" customWidth="1"/>
    <col min="2563" max="2813" width="11.5703125" style="42"/>
    <col min="2814" max="2814" width="12.7109375" style="42" customWidth="1"/>
    <col min="2815" max="2816" width="15.7109375" style="42" customWidth="1"/>
    <col min="2817" max="2817" width="11.5703125" style="42"/>
    <col min="2818" max="2818" width="12" style="42" bestFit="1" customWidth="1"/>
    <col min="2819" max="3069" width="11.5703125" style="42"/>
    <col min="3070" max="3070" width="12.7109375" style="42" customWidth="1"/>
    <col min="3071" max="3072" width="15.7109375" style="42" customWidth="1"/>
    <col min="3073" max="3073" width="11.5703125" style="42"/>
    <col min="3074" max="3074" width="12" style="42" bestFit="1" customWidth="1"/>
    <col min="3075" max="3325" width="11.5703125" style="42"/>
    <col min="3326" max="3326" width="12.7109375" style="42" customWidth="1"/>
    <col min="3327" max="3328" width="15.7109375" style="42" customWidth="1"/>
    <col min="3329" max="3329" width="11.5703125" style="42"/>
    <col min="3330" max="3330" width="12" style="42" bestFit="1" customWidth="1"/>
    <col min="3331" max="3581" width="11.5703125" style="42"/>
    <col min="3582" max="3582" width="12.7109375" style="42" customWidth="1"/>
    <col min="3583" max="3584" width="15.7109375" style="42" customWidth="1"/>
    <col min="3585" max="3585" width="11.5703125" style="42"/>
    <col min="3586" max="3586" width="12" style="42" bestFit="1" customWidth="1"/>
    <col min="3587" max="3837" width="11.5703125" style="42"/>
    <col min="3838" max="3838" width="12.7109375" style="42" customWidth="1"/>
    <col min="3839" max="3840" width="15.7109375" style="42" customWidth="1"/>
    <col min="3841" max="3841" width="11.5703125" style="42"/>
    <col min="3842" max="3842" width="12" style="42" bestFit="1" customWidth="1"/>
    <col min="3843" max="4093" width="11.5703125" style="42"/>
    <col min="4094" max="4094" width="12.7109375" style="42" customWidth="1"/>
    <col min="4095" max="4096" width="15.7109375" style="42" customWidth="1"/>
    <col min="4097" max="4097" width="11.5703125" style="42"/>
    <col min="4098" max="4098" width="12" style="42" bestFit="1" customWidth="1"/>
    <col min="4099" max="4349" width="11.5703125" style="42"/>
    <col min="4350" max="4350" width="12.7109375" style="42" customWidth="1"/>
    <col min="4351" max="4352" width="15.7109375" style="42" customWidth="1"/>
    <col min="4353" max="4353" width="11.5703125" style="42"/>
    <col min="4354" max="4354" width="12" style="42" bestFit="1" customWidth="1"/>
    <col min="4355" max="4605" width="11.5703125" style="42"/>
    <col min="4606" max="4606" width="12.7109375" style="42" customWidth="1"/>
    <col min="4607" max="4608" width="15.7109375" style="42" customWidth="1"/>
    <col min="4609" max="4609" width="11.5703125" style="42"/>
    <col min="4610" max="4610" width="12" style="42" bestFit="1" customWidth="1"/>
    <col min="4611" max="4861" width="11.5703125" style="42"/>
    <col min="4862" max="4862" width="12.7109375" style="42" customWidth="1"/>
    <col min="4863" max="4864" width="15.7109375" style="42" customWidth="1"/>
    <col min="4865" max="4865" width="11.5703125" style="42"/>
    <col min="4866" max="4866" width="12" style="42" bestFit="1" customWidth="1"/>
    <col min="4867" max="5117" width="11.5703125" style="42"/>
    <col min="5118" max="5118" width="12.7109375" style="42" customWidth="1"/>
    <col min="5119" max="5120" width="15.7109375" style="42" customWidth="1"/>
    <col min="5121" max="5121" width="11.5703125" style="42"/>
    <col min="5122" max="5122" width="12" style="42" bestFit="1" customWidth="1"/>
    <col min="5123" max="5373" width="11.5703125" style="42"/>
    <col min="5374" max="5374" width="12.7109375" style="42" customWidth="1"/>
    <col min="5375" max="5376" width="15.7109375" style="42" customWidth="1"/>
    <col min="5377" max="5377" width="11.5703125" style="42"/>
    <col min="5378" max="5378" width="12" style="42" bestFit="1" customWidth="1"/>
    <col min="5379" max="5629" width="11.5703125" style="42"/>
    <col min="5630" max="5630" width="12.7109375" style="42" customWidth="1"/>
    <col min="5631" max="5632" width="15.7109375" style="42" customWidth="1"/>
    <col min="5633" max="5633" width="11.5703125" style="42"/>
    <col min="5634" max="5634" width="12" style="42" bestFit="1" customWidth="1"/>
    <col min="5635" max="5885" width="11.5703125" style="42"/>
    <col min="5886" max="5886" width="12.7109375" style="42" customWidth="1"/>
    <col min="5887" max="5888" width="15.7109375" style="42" customWidth="1"/>
    <col min="5889" max="5889" width="11.5703125" style="42"/>
    <col min="5890" max="5890" width="12" style="42" bestFit="1" customWidth="1"/>
    <col min="5891" max="6141" width="11.5703125" style="42"/>
    <col min="6142" max="6142" width="12.7109375" style="42" customWidth="1"/>
    <col min="6143" max="6144" width="15.7109375" style="42" customWidth="1"/>
    <col min="6145" max="6145" width="11.5703125" style="42"/>
    <col min="6146" max="6146" width="12" style="42" bestFit="1" customWidth="1"/>
    <col min="6147" max="6397" width="11.5703125" style="42"/>
    <col min="6398" max="6398" width="12.7109375" style="42" customWidth="1"/>
    <col min="6399" max="6400" width="15.7109375" style="42" customWidth="1"/>
    <col min="6401" max="6401" width="11.5703125" style="42"/>
    <col min="6402" max="6402" width="12" style="42" bestFit="1" customWidth="1"/>
    <col min="6403" max="6653" width="11.5703125" style="42"/>
    <col min="6654" max="6654" width="12.7109375" style="42" customWidth="1"/>
    <col min="6655" max="6656" width="15.7109375" style="42" customWidth="1"/>
    <col min="6657" max="6657" width="11.5703125" style="42"/>
    <col min="6658" max="6658" width="12" style="42" bestFit="1" customWidth="1"/>
    <col min="6659" max="6909" width="11.5703125" style="42"/>
    <col min="6910" max="6910" width="12.7109375" style="42" customWidth="1"/>
    <col min="6911" max="6912" width="15.7109375" style="42" customWidth="1"/>
    <col min="6913" max="6913" width="11.5703125" style="42"/>
    <col min="6914" max="6914" width="12" style="42" bestFit="1" customWidth="1"/>
    <col min="6915" max="7165" width="11.5703125" style="42"/>
    <col min="7166" max="7166" width="12.7109375" style="42" customWidth="1"/>
    <col min="7167" max="7168" width="15.7109375" style="42" customWidth="1"/>
    <col min="7169" max="7169" width="11.5703125" style="42"/>
    <col min="7170" max="7170" width="12" style="42" bestFit="1" customWidth="1"/>
    <col min="7171" max="7421" width="11.5703125" style="42"/>
    <col min="7422" max="7422" width="12.7109375" style="42" customWidth="1"/>
    <col min="7423" max="7424" width="15.7109375" style="42" customWidth="1"/>
    <col min="7425" max="7425" width="11.5703125" style="42"/>
    <col min="7426" max="7426" width="12" style="42" bestFit="1" customWidth="1"/>
    <col min="7427" max="7677" width="11.5703125" style="42"/>
    <col min="7678" max="7678" width="12.7109375" style="42" customWidth="1"/>
    <col min="7679" max="7680" width="15.7109375" style="42" customWidth="1"/>
    <col min="7681" max="7681" width="11.5703125" style="42"/>
    <col min="7682" max="7682" width="12" style="42" bestFit="1" customWidth="1"/>
    <col min="7683" max="7933" width="11.5703125" style="42"/>
    <col min="7934" max="7934" width="12.7109375" style="42" customWidth="1"/>
    <col min="7935" max="7936" width="15.7109375" style="42" customWidth="1"/>
    <col min="7937" max="7937" width="11.5703125" style="42"/>
    <col min="7938" max="7938" width="12" style="42" bestFit="1" customWidth="1"/>
    <col min="7939" max="8189" width="11.5703125" style="42"/>
    <col min="8190" max="8190" width="12.7109375" style="42" customWidth="1"/>
    <col min="8191" max="8192" width="15.7109375" style="42" customWidth="1"/>
    <col min="8193" max="8193" width="11.5703125" style="42"/>
    <col min="8194" max="8194" width="12" style="42" bestFit="1" customWidth="1"/>
    <col min="8195" max="8445" width="11.5703125" style="42"/>
    <col min="8446" max="8446" width="12.7109375" style="42" customWidth="1"/>
    <col min="8447" max="8448" width="15.7109375" style="42" customWidth="1"/>
    <col min="8449" max="8449" width="11.5703125" style="42"/>
    <col min="8450" max="8450" width="12" style="42" bestFit="1" customWidth="1"/>
    <col min="8451" max="8701" width="11.5703125" style="42"/>
    <col min="8702" max="8702" width="12.7109375" style="42" customWidth="1"/>
    <col min="8703" max="8704" width="15.7109375" style="42" customWidth="1"/>
    <col min="8705" max="8705" width="11.5703125" style="42"/>
    <col min="8706" max="8706" width="12" style="42" bestFit="1" customWidth="1"/>
    <col min="8707" max="8957" width="11.5703125" style="42"/>
    <col min="8958" max="8958" width="12.7109375" style="42" customWidth="1"/>
    <col min="8959" max="8960" width="15.7109375" style="42" customWidth="1"/>
    <col min="8961" max="8961" width="11.5703125" style="42"/>
    <col min="8962" max="8962" width="12" style="42" bestFit="1" customWidth="1"/>
    <col min="8963" max="9213" width="11.5703125" style="42"/>
    <col min="9214" max="9214" width="12.7109375" style="42" customWidth="1"/>
    <col min="9215" max="9216" width="15.7109375" style="42" customWidth="1"/>
    <col min="9217" max="9217" width="11.5703125" style="42"/>
    <col min="9218" max="9218" width="12" style="42" bestFit="1" customWidth="1"/>
    <col min="9219" max="9469" width="11.5703125" style="42"/>
    <col min="9470" max="9470" width="12.7109375" style="42" customWidth="1"/>
    <col min="9471" max="9472" width="15.7109375" style="42" customWidth="1"/>
    <col min="9473" max="9473" width="11.5703125" style="42"/>
    <col min="9474" max="9474" width="12" style="42" bestFit="1" customWidth="1"/>
    <col min="9475" max="9725" width="11.5703125" style="42"/>
    <col min="9726" max="9726" width="12.7109375" style="42" customWidth="1"/>
    <col min="9727" max="9728" width="15.7109375" style="42" customWidth="1"/>
    <col min="9729" max="9729" width="11.5703125" style="42"/>
    <col min="9730" max="9730" width="12" style="42" bestFit="1" customWidth="1"/>
    <col min="9731" max="9981" width="11.5703125" style="42"/>
    <col min="9982" max="9982" width="12.7109375" style="42" customWidth="1"/>
    <col min="9983" max="9984" width="15.7109375" style="42" customWidth="1"/>
    <col min="9985" max="9985" width="11.5703125" style="42"/>
    <col min="9986" max="9986" width="12" style="42" bestFit="1" customWidth="1"/>
    <col min="9987" max="10237" width="11.5703125" style="42"/>
    <col min="10238" max="10238" width="12.7109375" style="42" customWidth="1"/>
    <col min="10239" max="10240" width="15.7109375" style="42" customWidth="1"/>
    <col min="10241" max="10241" width="11.5703125" style="42"/>
    <col min="10242" max="10242" width="12" style="42" bestFit="1" customWidth="1"/>
    <col min="10243" max="10493" width="11.5703125" style="42"/>
    <col min="10494" max="10494" width="12.7109375" style="42" customWidth="1"/>
    <col min="10495" max="10496" width="15.7109375" style="42" customWidth="1"/>
    <col min="10497" max="10497" width="11.5703125" style="42"/>
    <col min="10498" max="10498" width="12" style="42" bestFit="1" customWidth="1"/>
    <col min="10499" max="10749" width="11.5703125" style="42"/>
    <col min="10750" max="10750" width="12.7109375" style="42" customWidth="1"/>
    <col min="10751" max="10752" width="15.7109375" style="42" customWidth="1"/>
    <col min="10753" max="10753" width="11.5703125" style="42"/>
    <col min="10754" max="10754" width="12" style="42" bestFit="1" customWidth="1"/>
    <col min="10755" max="11005" width="11.5703125" style="42"/>
    <col min="11006" max="11006" width="12.7109375" style="42" customWidth="1"/>
    <col min="11007" max="11008" width="15.7109375" style="42" customWidth="1"/>
    <col min="11009" max="11009" width="11.5703125" style="42"/>
    <col min="11010" max="11010" width="12" style="42" bestFit="1" customWidth="1"/>
    <col min="11011" max="11261" width="11.5703125" style="42"/>
    <col min="11262" max="11262" width="12.7109375" style="42" customWidth="1"/>
    <col min="11263" max="11264" width="15.7109375" style="42" customWidth="1"/>
    <col min="11265" max="11265" width="11.5703125" style="42"/>
    <col min="11266" max="11266" width="12" style="42" bestFit="1" customWidth="1"/>
    <col min="11267" max="11517" width="11.5703125" style="42"/>
    <col min="11518" max="11518" width="12.7109375" style="42" customWidth="1"/>
    <col min="11519" max="11520" width="15.7109375" style="42" customWidth="1"/>
    <col min="11521" max="11521" width="11.5703125" style="42"/>
    <col min="11522" max="11522" width="12" style="42" bestFit="1" customWidth="1"/>
    <col min="11523" max="11773" width="11.5703125" style="42"/>
    <col min="11774" max="11774" width="12.7109375" style="42" customWidth="1"/>
    <col min="11775" max="11776" width="15.7109375" style="42" customWidth="1"/>
    <col min="11777" max="11777" width="11.5703125" style="42"/>
    <col min="11778" max="11778" width="12" style="42" bestFit="1" customWidth="1"/>
    <col min="11779" max="12029" width="11.5703125" style="42"/>
    <col min="12030" max="12030" width="12.7109375" style="42" customWidth="1"/>
    <col min="12031" max="12032" width="15.7109375" style="42" customWidth="1"/>
    <col min="12033" max="12033" width="11.5703125" style="42"/>
    <col min="12034" max="12034" width="12" style="42" bestFit="1" customWidth="1"/>
    <col min="12035" max="12285" width="11.5703125" style="42"/>
    <col min="12286" max="12286" width="12.7109375" style="42" customWidth="1"/>
    <col min="12287" max="12288" width="15.7109375" style="42" customWidth="1"/>
    <col min="12289" max="12289" width="11.5703125" style="42"/>
    <col min="12290" max="12290" width="12" style="42" bestFit="1" customWidth="1"/>
    <col min="12291" max="12541" width="11.5703125" style="42"/>
    <col min="12542" max="12542" width="12.7109375" style="42" customWidth="1"/>
    <col min="12543" max="12544" width="15.7109375" style="42" customWidth="1"/>
    <col min="12545" max="12545" width="11.5703125" style="42"/>
    <col min="12546" max="12546" width="12" style="42" bestFit="1" customWidth="1"/>
    <col min="12547" max="12797" width="11.5703125" style="42"/>
    <col min="12798" max="12798" width="12.7109375" style="42" customWidth="1"/>
    <col min="12799" max="12800" width="15.7109375" style="42" customWidth="1"/>
    <col min="12801" max="12801" width="11.5703125" style="42"/>
    <col min="12802" max="12802" width="12" style="42" bestFit="1" customWidth="1"/>
    <col min="12803" max="13053" width="11.5703125" style="42"/>
    <col min="13054" max="13054" width="12.7109375" style="42" customWidth="1"/>
    <col min="13055" max="13056" width="15.7109375" style="42" customWidth="1"/>
    <col min="13057" max="13057" width="11.5703125" style="42"/>
    <col min="13058" max="13058" width="12" style="42" bestFit="1" customWidth="1"/>
    <col min="13059" max="13309" width="11.5703125" style="42"/>
    <col min="13310" max="13310" width="12.7109375" style="42" customWidth="1"/>
    <col min="13311" max="13312" width="15.7109375" style="42" customWidth="1"/>
    <col min="13313" max="13313" width="11.5703125" style="42"/>
    <col min="13314" max="13314" width="12" style="42" bestFit="1" customWidth="1"/>
    <col min="13315" max="13565" width="11.5703125" style="42"/>
    <col min="13566" max="13566" width="12.7109375" style="42" customWidth="1"/>
    <col min="13567" max="13568" width="15.7109375" style="42" customWidth="1"/>
    <col min="13569" max="13569" width="11.5703125" style="42"/>
    <col min="13570" max="13570" width="12" style="42" bestFit="1" customWidth="1"/>
    <col min="13571" max="13821" width="11.5703125" style="42"/>
    <col min="13822" max="13822" width="12.7109375" style="42" customWidth="1"/>
    <col min="13823" max="13824" width="15.7109375" style="42" customWidth="1"/>
    <col min="13825" max="13825" width="11.5703125" style="42"/>
    <col min="13826" max="13826" width="12" style="42" bestFit="1" customWidth="1"/>
    <col min="13827" max="14077" width="11.5703125" style="42"/>
    <col min="14078" max="14078" width="12.7109375" style="42" customWidth="1"/>
    <col min="14079" max="14080" width="15.7109375" style="42" customWidth="1"/>
    <col min="14081" max="14081" width="11.5703125" style="42"/>
    <col min="14082" max="14082" width="12" style="42" bestFit="1" customWidth="1"/>
    <col min="14083" max="14333" width="11.5703125" style="42"/>
    <col min="14334" max="14334" width="12.7109375" style="42" customWidth="1"/>
    <col min="14335" max="14336" width="15.7109375" style="42" customWidth="1"/>
    <col min="14337" max="14337" width="11.5703125" style="42"/>
    <col min="14338" max="14338" width="12" style="42" bestFit="1" customWidth="1"/>
    <col min="14339" max="14589" width="11.5703125" style="42"/>
    <col min="14590" max="14590" width="12.7109375" style="42" customWidth="1"/>
    <col min="14591" max="14592" width="15.7109375" style="42" customWidth="1"/>
    <col min="14593" max="14593" width="11.5703125" style="42"/>
    <col min="14594" max="14594" width="12" style="42" bestFit="1" customWidth="1"/>
    <col min="14595" max="14845" width="11.5703125" style="42"/>
    <col min="14846" max="14846" width="12.7109375" style="42" customWidth="1"/>
    <col min="14847" max="14848" width="15.7109375" style="42" customWidth="1"/>
    <col min="14849" max="14849" width="11.5703125" style="42"/>
    <col min="14850" max="14850" width="12" style="42" bestFit="1" customWidth="1"/>
    <col min="14851" max="15101" width="11.5703125" style="42"/>
    <col min="15102" max="15102" width="12.7109375" style="42" customWidth="1"/>
    <col min="15103" max="15104" width="15.7109375" style="42" customWidth="1"/>
    <col min="15105" max="15105" width="11.5703125" style="42"/>
    <col min="15106" max="15106" width="12" style="42" bestFit="1" customWidth="1"/>
    <col min="15107" max="15357" width="11.5703125" style="42"/>
    <col min="15358" max="15358" width="12.7109375" style="42" customWidth="1"/>
    <col min="15359" max="15360" width="15.7109375" style="42" customWidth="1"/>
    <col min="15361" max="15361" width="11.5703125" style="42"/>
    <col min="15362" max="15362" width="12" style="42" bestFit="1" customWidth="1"/>
    <col min="15363" max="15613" width="11.5703125" style="42"/>
    <col min="15614" max="15614" width="12.7109375" style="42" customWidth="1"/>
    <col min="15615" max="15616" width="15.7109375" style="42" customWidth="1"/>
    <col min="15617" max="15617" width="11.5703125" style="42"/>
    <col min="15618" max="15618" width="12" style="42" bestFit="1" customWidth="1"/>
    <col min="15619" max="15869" width="11.5703125" style="42"/>
    <col min="15870" max="15870" width="12.7109375" style="42" customWidth="1"/>
    <col min="15871" max="15872" width="15.7109375" style="42" customWidth="1"/>
    <col min="15873" max="15873" width="11.5703125" style="42"/>
    <col min="15874" max="15874" width="12" style="42" bestFit="1" customWidth="1"/>
    <col min="15875" max="16125" width="11.5703125" style="42"/>
    <col min="16126" max="16126" width="12.7109375" style="42" customWidth="1"/>
    <col min="16127" max="16128" width="15.7109375" style="42" customWidth="1"/>
    <col min="16129" max="16129" width="11.5703125" style="42"/>
    <col min="16130" max="16130" width="12" style="42" bestFit="1" customWidth="1"/>
    <col min="16131" max="16384" width="11.5703125" style="42"/>
  </cols>
  <sheetData>
    <row r="1" spans="1:5" ht="45" customHeight="1">
      <c r="A1" s="81" t="s">
        <v>646</v>
      </c>
      <c r="B1" s="81"/>
      <c r="C1" s="81"/>
      <c r="D1" s="81"/>
      <c r="E1" s="80"/>
    </row>
    <row r="20" spans="1:3" ht="34.9" customHeight="1"/>
    <row r="21" spans="1:3" ht="18" customHeight="1"/>
    <row r="22" spans="1:3" ht="18" customHeight="1" thickBot="1">
      <c r="A22" s="890"/>
    </row>
    <row r="23" spans="1:3" ht="30.75" customHeight="1" thickBot="1">
      <c r="A23" s="827" t="s">
        <v>177</v>
      </c>
      <c r="B23" s="617" t="s">
        <v>472</v>
      </c>
      <c r="C23" s="846" t="s">
        <v>473</v>
      </c>
    </row>
    <row r="24" spans="1:3" ht="18" customHeight="1">
      <c r="A24" s="214">
        <v>2012</v>
      </c>
      <c r="B24" s="135">
        <v>0.9012</v>
      </c>
      <c r="C24" s="136">
        <v>9.8799999999999999E-2</v>
      </c>
    </row>
    <row r="25" spans="1:3" ht="18" customHeight="1">
      <c r="A25" s="215">
        <v>2013</v>
      </c>
      <c r="B25" s="137">
        <v>0.89119999999999999</v>
      </c>
      <c r="C25" s="138">
        <v>0.10879999999999999</v>
      </c>
    </row>
    <row r="26" spans="1:3" ht="18" customHeight="1">
      <c r="A26" s="215">
        <v>2014</v>
      </c>
      <c r="B26" s="137">
        <v>0.90310000000000001</v>
      </c>
      <c r="C26" s="138">
        <v>9.7299999999999998E-2</v>
      </c>
    </row>
    <row r="27" spans="1:3" ht="18" customHeight="1">
      <c r="A27" s="215">
        <v>2015</v>
      </c>
      <c r="B27" s="137">
        <v>0.92159999999999997</v>
      </c>
      <c r="C27" s="138">
        <v>7.6200000000000004E-2</v>
      </c>
    </row>
    <row r="28" spans="1:3" ht="18" customHeight="1">
      <c r="A28" s="215">
        <v>2016</v>
      </c>
      <c r="B28" s="137">
        <v>0.92279999999999995</v>
      </c>
      <c r="C28" s="138">
        <v>7.7100000000000002E-2</v>
      </c>
    </row>
    <row r="29" spans="1:3" ht="18" customHeight="1">
      <c r="A29" s="215">
        <v>2017</v>
      </c>
      <c r="B29" s="137">
        <v>0.93089999999999995</v>
      </c>
      <c r="C29" s="138">
        <v>6.9099999999999995E-2</v>
      </c>
    </row>
    <row r="30" spans="1:3" ht="18" customHeight="1">
      <c r="A30" s="982">
        <v>2018</v>
      </c>
      <c r="B30" s="986">
        <v>0.92</v>
      </c>
      <c r="C30" s="987">
        <v>0.08</v>
      </c>
    </row>
    <row r="31" spans="1:3" ht="18" customHeight="1" thickBot="1">
      <c r="A31" s="216">
        <v>2019</v>
      </c>
      <c r="B31" s="935">
        <v>0.92</v>
      </c>
      <c r="C31" s="936">
        <v>0.08</v>
      </c>
    </row>
    <row r="32" spans="1:3" ht="18" customHeight="1"/>
    <row r="33" ht="18" customHeight="1"/>
    <row r="34" ht="18" customHeight="1"/>
    <row r="35" ht="18" customHeight="1"/>
    <row r="36" ht="18" customHeight="1"/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2"/>
  <sheetViews>
    <sheetView zoomScaleNormal="100" workbookViewId="0">
      <selection activeCell="J22" sqref="J22"/>
    </sheetView>
  </sheetViews>
  <sheetFormatPr baseColWidth="10" defaultRowHeight="12.75"/>
  <cols>
    <col min="1" max="1" width="17.140625" style="42" customWidth="1"/>
    <col min="2" max="2" width="15.140625" style="42" customWidth="1"/>
    <col min="3" max="4" width="12.7109375" style="42" customWidth="1"/>
    <col min="5" max="5" width="13.7109375" style="42" customWidth="1"/>
    <col min="6" max="6" width="12.7109375" style="42" customWidth="1"/>
    <col min="7" max="258" width="11.5703125" style="42"/>
    <col min="259" max="262" width="12.7109375" style="42" customWidth="1"/>
    <col min="263" max="514" width="11.5703125" style="42"/>
    <col min="515" max="518" width="12.7109375" style="42" customWidth="1"/>
    <col min="519" max="770" width="11.5703125" style="42"/>
    <col min="771" max="774" width="12.7109375" style="42" customWidth="1"/>
    <col min="775" max="1026" width="11.5703125" style="42"/>
    <col min="1027" max="1030" width="12.7109375" style="42" customWidth="1"/>
    <col min="1031" max="1282" width="11.5703125" style="42"/>
    <col min="1283" max="1286" width="12.7109375" style="42" customWidth="1"/>
    <col min="1287" max="1538" width="11.5703125" style="42"/>
    <col min="1539" max="1542" width="12.7109375" style="42" customWidth="1"/>
    <col min="1543" max="1794" width="11.5703125" style="42"/>
    <col min="1795" max="1798" width="12.7109375" style="42" customWidth="1"/>
    <col min="1799" max="2050" width="11.5703125" style="42"/>
    <col min="2051" max="2054" width="12.7109375" style="42" customWidth="1"/>
    <col min="2055" max="2306" width="11.5703125" style="42"/>
    <col min="2307" max="2310" width="12.7109375" style="42" customWidth="1"/>
    <col min="2311" max="2562" width="11.5703125" style="42"/>
    <col min="2563" max="2566" width="12.7109375" style="42" customWidth="1"/>
    <col min="2567" max="2818" width="11.5703125" style="42"/>
    <col min="2819" max="2822" width="12.7109375" style="42" customWidth="1"/>
    <col min="2823" max="3074" width="11.5703125" style="42"/>
    <col min="3075" max="3078" width="12.7109375" style="42" customWidth="1"/>
    <col min="3079" max="3330" width="11.5703125" style="42"/>
    <col min="3331" max="3334" width="12.7109375" style="42" customWidth="1"/>
    <col min="3335" max="3586" width="11.5703125" style="42"/>
    <col min="3587" max="3590" width="12.7109375" style="42" customWidth="1"/>
    <col min="3591" max="3842" width="11.5703125" style="42"/>
    <col min="3843" max="3846" width="12.7109375" style="42" customWidth="1"/>
    <col min="3847" max="4098" width="11.5703125" style="42"/>
    <col min="4099" max="4102" width="12.7109375" style="42" customWidth="1"/>
    <col min="4103" max="4354" width="11.5703125" style="42"/>
    <col min="4355" max="4358" width="12.7109375" style="42" customWidth="1"/>
    <col min="4359" max="4610" width="11.5703125" style="42"/>
    <col min="4611" max="4614" width="12.7109375" style="42" customWidth="1"/>
    <col min="4615" max="4866" width="11.5703125" style="42"/>
    <col min="4867" max="4870" width="12.7109375" style="42" customWidth="1"/>
    <col min="4871" max="5122" width="11.5703125" style="42"/>
    <col min="5123" max="5126" width="12.7109375" style="42" customWidth="1"/>
    <col min="5127" max="5378" width="11.5703125" style="42"/>
    <col min="5379" max="5382" width="12.7109375" style="42" customWidth="1"/>
    <col min="5383" max="5634" width="11.5703125" style="42"/>
    <col min="5635" max="5638" width="12.7109375" style="42" customWidth="1"/>
    <col min="5639" max="5890" width="11.5703125" style="42"/>
    <col min="5891" max="5894" width="12.7109375" style="42" customWidth="1"/>
    <col min="5895" max="6146" width="11.5703125" style="42"/>
    <col min="6147" max="6150" width="12.7109375" style="42" customWidth="1"/>
    <col min="6151" max="6402" width="11.5703125" style="42"/>
    <col min="6403" max="6406" width="12.7109375" style="42" customWidth="1"/>
    <col min="6407" max="6658" width="11.5703125" style="42"/>
    <col min="6659" max="6662" width="12.7109375" style="42" customWidth="1"/>
    <col min="6663" max="6914" width="11.5703125" style="42"/>
    <col min="6915" max="6918" width="12.7109375" style="42" customWidth="1"/>
    <col min="6919" max="7170" width="11.5703125" style="42"/>
    <col min="7171" max="7174" width="12.7109375" style="42" customWidth="1"/>
    <col min="7175" max="7426" width="11.5703125" style="42"/>
    <col min="7427" max="7430" width="12.7109375" style="42" customWidth="1"/>
    <col min="7431" max="7682" width="11.5703125" style="42"/>
    <col min="7683" max="7686" width="12.7109375" style="42" customWidth="1"/>
    <col min="7687" max="7938" width="11.5703125" style="42"/>
    <col min="7939" max="7942" width="12.7109375" style="42" customWidth="1"/>
    <col min="7943" max="8194" width="11.5703125" style="42"/>
    <col min="8195" max="8198" width="12.7109375" style="42" customWidth="1"/>
    <col min="8199" max="8450" width="11.5703125" style="42"/>
    <col min="8451" max="8454" width="12.7109375" style="42" customWidth="1"/>
    <col min="8455" max="8706" width="11.5703125" style="42"/>
    <col min="8707" max="8710" width="12.7109375" style="42" customWidth="1"/>
    <col min="8711" max="8962" width="11.5703125" style="42"/>
    <col min="8963" max="8966" width="12.7109375" style="42" customWidth="1"/>
    <col min="8967" max="9218" width="11.5703125" style="42"/>
    <col min="9219" max="9222" width="12.7109375" style="42" customWidth="1"/>
    <col min="9223" max="9474" width="11.5703125" style="42"/>
    <col min="9475" max="9478" width="12.7109375" style="42" customWidth="1"/>
    <col min="9479" max="9730" width="11.5703125" style="42"/>
    <col min="9731" max="9734" width="12.7109375" style="42" customWidth="1"/>
    <col min="9735" max="9986" width="11.5703125" style="42"/>
    <col min="9987" max="9990" width="12.7109375" style="42" customWidth="1"/>
    <col min="9991" max="10242" width="11.5703125" style="42"/>
    <col min="10243" max="10246" width="12.7109375" style="42" customWidth="1"/>
    <col min="10247" max="10498" width="11.5703125" style="42"/>
    <col min="10499" max="10502" width="12.7109375" style="42" customWidth="1"/>
    <col min="10503" max="10754" width="11.5703125" style="42"/>
    <col min="10755" max="10758" width="12.7109375" style="42" customWidth="1"/>
    <col min="10759" max="11010" width="11.5703125" style="42"/>
    <col min="11011" max="11014" width="12.7109375" style="42" customWidth="1"/>
    <col min="11015" max="11266" width="11.5703125" style="42"/>
    <col min="11267" max="11270" width="12.7109375" style="42" customWidth="1"/>
    <col min="11271" max="11522" width="11.5703125" style="42"/>
    <col min="11523" max="11526" width="12.7109375" style="42" customWidth="1"/>
    <col min="11527" max="11778" width="11.5703125" style="42"/>
    <col min="11779" max="11782" width="12.7109375" style="42" customWidth="1"/>
    <col min="11783" max="12034" width="11.5703125" style="42"/>
    <col min="12035" max="12038" width="12.7109375" style="42" customWidth="1"/>
    <col min="12039" max="12290" width="11.5703125" style="42"/>
    <col min="12291" max="12294" width="12.7109375" style="42" customWidth="1"/>
    <col min="12295" max="12546" width="11.5703125" style="42"/>
    <col min="12547" max="12550" width="12.7109375" style="42" customWidth="1"/>
    <col min="12551" max="12802" width="11.5703125" style="42"/>
    <col min="12803" max="12806" width="12.7109375" style="42" customWidth="1"/>
    <col min="12807" max="13058" width="11.5703125" style="42"/>
    <col min="13059" max="13062" width="12.7109375" style="42" customWidth="1"/>
    <col min="13063" max="13314" width="11.5703125" style="42"/>
    <col min="13315" max="13318" width="12.7109375" style="42" customWidth="1"/>
    <col min="13319" max="13570" width="11.5703125" style="42"/>
    <col min="13571" max="13574" width="12.7109375" style="42" customWidth="1"/>
    <col min="13575" max="13826" width="11.5703125" style="42"/>
    <col min="13827" max="13830" width="12.7109375" style="42" customWidth="1"/>
    <col min="13831" max="14082" width="11.5703125" style="42"/>
    <col min="14083" max="14086" width="12.7109375" style="42" customWidth="1"/>
    <col min="14087" max="14338" width="11.5703125" style="42"/>
    <col min="14339" max="14342" width="12.7109375" style="42" customWidth="1"/>
    <col min="14343" max="14594" width="11.5703125" style="42"/>
    <col min="14595" max="14598" width="12.7109375" style="42" customWidth="1"/>
    <col min="14599" max="14850" width="11.5703125" style="42"/>
    <col min="14851" max="14854" width="12.7109375" style="42" customWidth="1"/>
    <col min="14855" max="15106" width="11.5703125" style="42"/>
    <col min="15107" max="15110" width="12.7109375" style="42" customWidth="1"/>
    <col min="15111" max="15362" width="11.5703125" style="42"/>
    <col min="15363" max="15366" width="12.7109375" style="42" customWidth="1"/>
    <col min="15367" max="15618" width="11.5703125" style="42"/>
    <col min="15619" max="15622" width="12.7109375" style="42" customWidth="1"/>
    <col min="15623" max="15874" width="11.5703125" style="42"/>
    <col min="15875" max="15878" width="12.7109375" style="42" customWidth="1"/>
    <col min="15879" max="16130" width="11.5703125" style="42"/>
    <col min="16131" max="16134" width="12.7109375" style="42" customWidth="1"/>
    <col min="16135" max="16384" width="11.5703125" style="42"/>
  </cols>
  <sheetData>
    <row r="1" spans="1:9" ht="45" customHeight="1">
      <c r="A1" s="81" t="s">
        <v>647</v>
      </c>
      <c r="B1" s="81"/>
      <c r="C1" s="81"/>
      <c r="D1" s="81"/>
      <c r="E1" s="81"/>
      <c r="F1" s="81"/>
      <c r="G1" s="81"/>
      <c r="H1" s="81"/>
      <c r="I1" s="80"/>
    </row>
    <row r="2" spans="1:9">
      <c r="B2" s="82"/>
    </row>
    <row r="3" spans="1:9">
      <c r="B3" s="82"/>
    </row>
    <row r="27" spans="1:5">
      <c r="A27" s="890"/>
    </row>
    <row r="28" spans="1:5" ht="13.5" thickBot="1"/>
    <row r="29" spans="1:5" ht="34.9" customHeight="1" thickBot="1">
      <c r="A29" s="617" t="s">
        <v>474</v>
      </c>
      <c r="B29" s="846" t="s">
        <v>475</v>
      </c>
      <c r="C29" s="827" t="s">
        <v>252</v>
      </c>
      <c r="D29" s="846" t="s">
        <v>253</v>
      </c>
      <c r="E29" s="827" t="s">
        <v>254</v>
      </c>
    </row>
    <row r="30" spans="1:5" ht="18" customHeight="1">
      <c r="A30" s="214">
        <v>2009</v>
      </c>
      <c r="B30" s="235">
        <v>130077</v>
      </c>
      <c r="C30" s="235">
        <v>5880</v>
      </c>
      <c r="D30" s="235">
        <v>40173</v>
      </c>
      <c r="E30" s="229">
        <v>169670</v>
      </c>
    </row>
    <row r="31" spans="1:5" ht="18" customHeight="1">
      <c r="A31" s="215">
        <v>2010</v>
      </c>
      <c r="B31" s="255">
        <v>126722</v>
      </c>
      <c r="C31" s="255">
        <v>5687</v>
      </c>
      <c r="D31" s="255">
        <v>42319</v>
      </c>
      <c r="E31" s="232">
        <v>183242</v>
      </c>
    </row>
    <row r="32" spans="1:5" ht="18" customHeight="1">
      <c r="A32" s="215">
        <v>2011</v>
      </c>
      <c r="B32" s="255">
        <v>118944</v>
      </c>
      <c r="C32" s="255">
        <v>5162</v>
      </c>
      <c r="D32" s="255">
        <v>46264</v>
      </c>
      <c r="E32" s="232">
        <v>188235</v>
      </c>
    </row>
    <row r="33" spans="1:5" ht="18" customHeight="1">
      <c r="A33" s="215">
        <v>2012</v>
      </c>
      <c r="B33" s="255">
        <v>114561</v>
      </c>
      <c r="C33" s="255">
        <v>3580</v>
      </c>
      <c r="D33" s="255">
        <v>47321</v>
      </c>
      <c r="E33" s="232">
        <v>195282</v>
      </c>
    </row>
    <row r="34" spans="1:5" ht="18" customHeight="1">
      <c r="A34" s="215">
        <v>2013</v>
      </c>
      <c r="B34" s="255">
        <v>109332</v>
      </c>
      <c r="C34" s="255">
        <v>3012</v>
      </c>
      <c r="D34" s="255">
        <v>51592</v>
      </c>
      <c r="E34" s="232">
        <v>189526</v>
      </c>
    </row>
    <row r="35" spans="1:5" ht="18" customHeight="1">
      <c r="A35" s="215">
        <v>2014</v>
      </c>
      <c r="B35" s="255">
        <v>106945</v>
      </c>
      <c r="C35" s="255">
        <v>2347</v>
      </c>
      <c r="D35" s="255">
        <v>53742</v>
      </c>
      <c r="E35" s="232">
        <v>181366</v>
      </c>
    </row>
    <row r="36" spans="1:5" ht="18" customHeight="1">
      <c r="A36" s="215">
        <v>2015</v>
      </c>
      <c r="B36" s="255">
        <v>96432</v>
      </c>
      <c r="C36" s="255">
        <v>1819</v>
      </c>
      <c r="D36" s="255">
        <v>53598</v>
      </c>
      <c r="E36" s="232">
        <v>178257</v>
      </c>
    </row>
    <row r="37" spans="1:5" ht="18" customHeight="1">
      <c r="A37" s="215">
        <v>2016</v>
      </c>
      <c r="B37" s="255">
        <v>96513</v>
      </c>
      <c r="C37" s="255">
        <v>2276</v>
      </c>
      <c r="D37" s="255">
        <v>57092</v>
      </c>
      <c r="E37" s="232">
        <v>179060</v>
      </c>
    </row>
    <row r="38" spans="1:5" ht="18" customHeight="1">
      <c r="A38" s="215">
        <v>2017</v>
      </c>
      <c r="B38" s="255">
        <v>100458</v>
      </c>
      <c r="C38" s="255">
        <v>1082</v>
      </c>
      <c r="D38" s="255">
        <v>59112</v>
      </c>
      <c r="E38" s="232">
        <v>179414</v>
      </c>
    </row>
    <row r="39" spans="1:5" ht="18" customHeight="1">
      <c r="A39" s="982">
        <v>2018</v>
      </c>
      <c r="B39" s="988">
        <v>101358</v>
      </c>
      <c r="C39" s="988">
        <v>657</v>
      </c>
      <c r="D39" s="988">
        <v>62077</v>
      </c>
      <c r="E39" s="989">
        <v>181504</v>
      </c>
    </row>
    <row r="40" spans="1:5" ht="18" customHeight="1" thickBot="1">
      <c r="A40" s="216">
        <v>2019</v>
      </c>
      <c r="B40" s="937">
        <v>60007</v>
      </c>
      <c r="C40" s="937">
        <v>394</v>
      </c>
      <c r="D40" s="937">
        <v>75033</v>
      </c>
      <c r="E40" s="938">
        <v>183049</v>
      </c>
    </row>
    <row r="42" spans="1:5">
      <c r="A42" s="289" t="s">
        <v>251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7"/>
  <sheetViews>
    <sheetView workbookViewId="0">
      <selection activeCell="G28" sqref="G28"/>
    </sheetView>
  </sheetViews>
  <sheetFormatPr baseColWidth="10" defaultRowHeight="12.75"/>
  <cols>
    <col min="1" max="1" width="25.85546875" style="42" customWidth="1"/>
    <col min="2" max="2" width="12.140625" style="42" customWidth="1"/>
    <col min="3" max="6" width="12.7109375" style="42" customWidth="1"/>
    <col min="7" max="257" width="11.5703125" style="42"/>
    <col min="258" max="258" width="27.28515625" style="42" customWidth="1"/>
    <col min="259" max="262" width="12.7109375" style="42" customWidth="1"/>
    <col min="263" max="513" width="11.5703125" style="42"/>
    <col min="514" max="514" width="27.28515625" style="42" customWidth="1"/>
    <col min="515" max="518" width="12.7109375" style="42" customWidth="1"/>
    <col min="519" max="769" width="11.5703125" style="42"/>
    <col min="770" max="770" width="27.28515625" style="42" customWidth="1"/>
    <col min="771" max="774" width="12.7109375" style="42" customWidth="1"/>
    <col min="775" max="1025" width="11.5703125" style="42"/>
    <col min="1026" max="1026" width="27.28515625" style="42" customWidth="1"/>
    <col min="1027" max="1030" width="12.7109375" style="42" customWidth="1"/>
    <col min="1031" max="1281" width="11.5703125" style="42"/>
    <col min="1282" max="1282" width="27.28515625" style="42" customWidth="1"/>
    <col min="1283" max="1286" width="12.7109375" style="42" customWidth="1"/>
    <col min="1287" max="1537" width="11.5703125" style="42"/>
    <col min="1538" max="1538" width="27.28515625" style="42" customWidth="1"/>
    <col min="1539" max="1542" width="12.7109375" style="42" customWidth="1"/>
    <col min="1543" max="1793" width="11.5703125" style="42"/>
    <col min="1794" max="1794" width="27.28515625" style="42" customWidth="1"/>
    <col min="1795" max="1798" width="12.7109375" style="42" customWidth="1"/>
    <col min="1799" max="2049" width="11.5703125" style="42"/>
    <col min="2050" max="2050" width="27.28515625" style="42" customWidth="1"/>
    <col min="2051" max="2054" width="12.7109375" style="42" customWidth="1"/>
    <col min="2055" max="2305" width="11.5703125" style="42"/>
    <col min="2306" max="2306" width="27.28515625" style="42" customWidth="1"/>
    <col min="2307" max="2310" width="12.7109375" style="42" customWidth="1"/>
    <col min="2311" max="2561" width="11.5703125" style="42"/>
    <col min="2562" max="2562" width="27.28515625" style="42" customWidth="1"/>
    <col min="2563" max="2566" width="12.7109375" style="42" customWidth="1"/>
    <col min="2567" max="2817" width="11.5703125" style="42"/>
    <col min="2818" max="2818" width="27.28515625" style="42" customWidth="1"/>
    <col min="2819" max="2822" width="12.7109375" style="42" customWidth="1"/>
    <col min="2823" max="3073" width="11.5703125" style="42"/>
    <col min="3074" max="3074" width="27.28515625" style="42" customWidth="1"/>
    <col min="3075" max="3078" width="12.7109375" style="42" customWidth="1"/>
    <col min="3079" max="3329" width="11.5703125" style="42"/>
    <col min="3330" max="3330" width="27.28515625" style="42" customWidth="1"/>
    <col min="3331" max="3334" width="12.7109375" style="42" customWidth="1"/>
    <col min="3335" max="3585" width="11.5703125" style="42"/>
    <col min="3586" max="3586" width="27.28515625" style="42" customWidth="1"/>
    <col min="3587" max="3590" width="12.7109375" style="42" customWidth="1"/>
    <col min="3591" max="3841" width="11.5703125" style="42"/>
    <col min="3842" max="3842" width="27.28515625" style="42" customWidth="1"/>
    <col min="3843" max="3846" width="12.7109375" style="42" customWidth="1"/>
    <col min="3847" max="4097" width="11.5703125" style="42"/>
    <col min="4098" max="4098" width="27.28515625" style="42" customWidth="1"/>
    <col min="4099" max="4102" width="12.7109375" style="42" customWidth="1"/>
    <col min="4103" max="4353" width="11.5703125" style="42"/>
    <col min="4354" max="4354" width="27.28515625" style="42" customWidth="1"/>
    <col min="4355" max="4358" width="12.7109375" style="42" customWidth="1"/>
    <col min="4359" max="4609" width="11.5703125" style="42"/>
    <col min="4610" max="4610" width="27.28515625" style="42" customWidth="1"/>
    <col min="4611" max="4614" width="12.7109375" style="42" customWidth="1"/>
    <col min="4615" max="4865" width="11.5703125" style="42"/>
    <col min="4866" max="4866" width="27.28515625" style="42" customWidth="1"/>
    <col min="4867" max="4870" width="12.7109375" style="42" customWidth="1"/>
    <col min="4871" max="5121" width="11.5703125" style="42"/>
    <col min="5122" max="5122" width="27.28515625" style="42" customWidth="1"/>
    <col min="5123" max="5126" width="12.7109375" style="42" customWidth="1"/>
    <col min="5127" max="5377" width="11.5703125" style="42"/>
    <col min="5378" max="5378" width="27.28515625" style="42" customWidth="1"/>
    <col min="5379" max="5382" width="12.7109375" style="42" customWidth="1"/>
    <col min="5383" max="5633" width="11.5703125" style="42"/>
    <col min="5634" max="5634" width="27.28515625" style="42" customWidth="1"/>
    <col min="5635" max="5638" width="12.7109375" style="42" customWidth="1"/>
    <col min="5639" max="5889" width="11.5703125" style="42"/>
    <col min="5890" max="5890" width="27.28515625" style="42" customWidth="1"/>
    <col min="5891" max="5894" width="12.7109375" style="42" customWidth="1"/>
    <col min="5895" max="6145" width="11.5703125" style="42"/>
    <col min="6146" max="6146" width="27.28515625" style="42" customWidth="1"/>
    <col min="6147" max="6150" width="12.7109375" style="42" customWidth="1"/>
    <col min="6151" max="6401" width="11.5703125" style="42"/>
    <col min="6402" max="6402" width="27.28515625" style="42" customWidth="1"/>
    <col min="6403" max="6406" width="12.7109375" style="42" customWidth="1"/>
    <col min="6407" max="6657" width="11.5703125" style="42"/>
    <col min="6658" max="6658" width="27.28515625" style="42" customWidth="1"/>
    <col min="6659" max="6662" width="12.7109375" style="42" customWidth="1"/>
    <col min="6663" max="6913" width="11.5703125" style="42"/>
    <col min="6914" max="6914" width="27.28515625" style="42" customWidth="1"/>
    <col min="6915" max="6918" width="12.7109375" style="42" customWidth="1"/>
    <col min="6919" max="7169" width="11.5703125" style="42"/>
    <col min="7170" max="7170" width="27.28515625" style="42" customWidth="1"/>
    <col min="7171" max="7174" width="12.7109375" style="42" customWidth="1"/>
    <col min="7175" max="7425" width="11.5703125" style="42"/>
    <col min="7426" max="7426" width="27.28515625" style="42" customWidth="1"/>
    <col min="7427" max="7430" width="12.7109375" style="42" customWidth="1"/>
    <col min="7431" max="7681" width="11.5703125" style="42"/>
    <col min="7682" max="7682" width="27.28515625" style="42" customWidth="1"/>
    <col min="7683" max="7686" width="12.7109375" style="42" customWidth="1"/>
    <col min="7687" max="7937" width="11.5703125" style="42"/>
    <col min="7938" max="7938" width="27.28515625" style="42" customWidth="1"/>
    <col min="7939" max="7942" width="12.7109375" style="42" customWidth="1"/>
    <col min="7943" max="8193" width="11.5703125" style="42"/>
    <col min="8194" max="8194" width="27.28515625" style="42" customWidth="1"/>
    <col min="8195" max="8198" width="12.7109375" style="42" customWidth="1"/>
    <col min="8199" max="8449" width="11.5703125" style="42"/>
    <col min="8450" max="8450" width="27.28515625" style="42" customWidth="1"/>
    <col min="8451" max="8454" width="12.7109375" style="42" customWidth="1"/>
    <col min="8455" max="8705" width="11.5703125" style="42"/>
    <col min="8706" max="8706" width="27.28515625" style="42" customWidth="1"/>
    <col min="8707" max="8710" width="12.7109375" style="42" customWidth="1"/>
    <col min="8711" max="8961" width="11.5703125" style="42"/>
    <col min="8962" max="8962" width="27.28515625" style="42" customWidth="1"/>
    <col min="8963" max="8966" width="12.7109375" style="42" customWidth="1"/>
    <col min="8967" max="9217" width="11.5703125" style="42"/>
    <col min="9218" max="9218" width="27.28515625" style="42" customWidth="1"/>
    <col min="9219" max="9222" width="12.7109375" style="42" customWidth="1"/>
    <col min="9223" max="9473" width="11.5703125" style="42"/>
    <col min="9474" max="9474" width="27.28515625" style="42" customWidth="1"/>
    <col min="9475" max="9478" width="12.7109375" style="42" customWidth="1"/>
    <col min="9479" max="9729" width="11.5703125" style="42"/>
    <col min="9730" max="9730" width="27.28515625" style="42" customWidth="1"/>
    <col min="9731" max="9734" width="12.7109375" style="42" customWidth="1"/>
    <col min="9735" max="9985" width="11.5703125" style="42"/>
    <col min="9986" max="9986" width="27.28515625" style="42" customWidth="1"/>
    <col min="9987" max="9990" width="12.7109375" style="42" customWidth="1"/>
    <col min="9991" max="10241" width="11.5703125" style="42"/>
    <col min="10242" max="10242" width="27.28515625" style="42" customWidth="1"/>
    <col min="10243" max="10246" width="12.7109375" style="42" customWidth="1"/>
    <col min="10247" max="10497" width="11.5703125" style="42"/>
    <col min="10498" max="10498" width="27.28515625" style="42" customWidth="1"/>
    <col min="10499" max="10502" width="12.7109375" style="42" customWidth="1"/>
    <col min="10503" max="10753" width="11.5703125" style="42"/>
    <col min="10754" max="10754" width="27.28515625" style="42" customWidth="1"/>
    <col min="10755" max="10758" width="12.7109375" style="42" customWidth="1"/>
    <col min="10759" max="11009" width="11.5703125" style="42"/>
    <col min="11010" max="11010" width="27.28515625" style="42" customWidth="1"/>
    <col min="11011" max="11014" width="12.7109375" style="42" customWidth="1"/>
    <col min="11015" max="11265" width="11.5703125" style="42"/>
    <col min="11266" max="11266" width="27.28515625" style="42" customWidth="1"/>
    <col min="11267" max="11270" width="12.7109375" style="42" customWidth="1"/>
    <col min="11271" max="11521" width="11.5703125" style="42"/>
    <col min="11522" max="11522" width="27.28515625" style="42" customWidth="1"/>
    <col min="11523" max="11526" width="12.7109375" style="42" customWidth="1"/>
    <col min="11527" max="11777" width="11.5703125" style="42"/>
    <col min="11778" max="11778" width="27.28515625" style="42" customWidth="1"/>
    <col min="11779" max="11782" width="12.7109375" style="42" customWidth="1"/>
    <col min="11783" max="12033" width="11.5703125" style="42"/>
    <col min="12034" max="12034" width="27.28515625" style="42" customWidth="1"/>
    <col min="12035" max="12038" width="12.7109375" style="42" customWidth="1"/>
    <col min="12039" max="12289" width="11.5703125" style="42"/>
    <col min="12290" max="12290" width="27.28515625" style="42" customWidth="1"/>
    <col min="12291" max="12294" width="12.7109375" style="42" customWidth="1"/>
    <col min="12295" max="12545" width="11.5703125" style="42"/>
    <col min="12546" max="12546" width="27.28515625" style="42" customWidth="1"/>
    <col min="12547" max="12550" width="12.7109375" style="42" customWidth="1"/>
    <col min="12551" max="12801" width="11.5703125" style="42"/>
    <col min="12802" max="12802" width="27.28515625" style="42" customWidth="1"/>
    <col min="12803" max="12806" width="12.7109375" style="42" customWidth="1"/>
    <col min="12807" max="13057" width="11.5703125" style="42"/>
    <col min="13058" max="13058" width="27.28515625" style="42" customWidth="1"/>
    <col min="13059" max="13062" width="12.7109375" style="42" customWidth="1"/>
    <col min="13063" max="13313" width="11.5703125" style="42"/>
    <col min="13314" max="13314" width="27.28515625" style="42" customWidth="1"/>
    <col min="13315" max="13318" width="12.7109375" style="42" customWidth="1"/>
    <col min="13319" max="13569" width="11.5703125" style="42"/>
    <col min="13570" max="13570" width="27.28515625" style="42" customWidth="1"/>
    <col min="13571" max="13574" width="12.7109375" style="42" customWidth="1"/>
    <col min="13575" max="13825" width="11.5703125" style="42"/>
    <col min="13826" max="13826" width="27.28515625" style="42" customWidth="1"/>
    <col min="13827" max="13830" width="12.7109375" style="42" customWidth="1"/>
    <col min="13831" max="14081" width="11.5703125" style="42"/>
    <col min="14082" max="14082" width="27.28515625" style="42" customWidth="1"/>
    <col min="14083" max="14086" width="12.7109375" style="42" customWidth="1"/>
    <col min="14087" max="14337" width="11.5703125" style="42"/>
    <col min="14338" max="14338" width="27.28515625" style="42" customWidth="1"/>
    <col min="14339" max="14342" width="12.7109375" style="42" customWidth="1"/>
    <col min="14343" max="14593" width="11.5703125" style="42"/>
    <col min="14594" max="14594" width="27.28515625" style="42" customWidth="1"/>
    <col min="14595" max="14598" width="12.7109375" style="42" customWidth="1"/>
    <col min="14599" max="14849" width="11.5703125" style="42"/>
    <col min="14850" max="14850" width="27.28515625" style="42" customWidth="1"/>
    <col min="14851" max="14854" width="12.7109375" style="42" customWidth="1"/>
    <col min="14855" max="15105" width="11.5703125" style="42"/>
    <col min="15106" max="15106" width="27.28515625" style="42" customWidth="1"/>
    <col min="15107" max="15110" width="12.7109375" style="42" customWidth="1"/>
    <col min="15111" max="15361" width="11.5703125" style="42"/>
    <col min="15362" max="15362" width="27.28515625" style="42" customWidth="1"/>
    <col min="15363" max="15366" width="12.7109375" style="42" customWidth="1"/>
    <col min="15367" max="15617" width="11.5703125" style="42"/>
    <col min="15618" max="15618" width="27.28515625" style="42" customWidth="1"/>
    <col min="15619" max="15622" width="12.7109375" style="42" customWidth="1"/>
    <col min="15623" max="15873" width="11.5703125" style="42"/>
    <col min="15874" max="15874" width="27.28515625" style="42" customWidth="1"/>
    <col min="15875" max="15878" width="12.7109375" style="42" customWidth="1"/>
    <col min="15879" max="16129" width="11.5703125" style="42"/>
    <col min="16130" max="16130" width="27.28515625" style="42" customWidth="1"/>
    <col min="16131" max="16134" width="12.7109375" style="42" customWidth="1"/>
    <col min="16135" max="16384" width="11.5703125" style="42"/>
  </cols>
  <sheetData>
    <row r="1" spans="1:9" ht="49.9" customHeight="1">
      <c r="A1" s="81" t="s">
        <v>651</v>
      </c>
      <c r="B1" s="81"/>
      <c r="C1" s="81"/>
      <c r="D1" s="81"/>
      <c r="E1" s="81"/>
      <c r="F1" s="81"/>
      <c r="G1" s="81"/>
      <c r="H1" s="80"/>
      <c r="I1" s="80"/>
    </row>
    <row r="2" spans="1:9" ht="13.5" thickBot="1"/>
    <row r="3" spans="1:9" ht="34.9" customHeight="1" thickBot="1">
      <c r="A3" s="588" t="s">
        <v>410</v>
      </c>
      <c r="B3" s="588" t="s">
        <v>255</v>
      </c>
      <c r="C3" s="589" t="s">
        <v>411</v>
      </c>
      <c r="D3" s="590" t="s">
        <v>253</v>
      </c>
      <c r="E3" s="591" t="s">
        <v>256</v>
      </c>
    </row>
    <row r="4" spans="1:9" ht="18" customHeight="1">
      <c r="A4" s="139" t="s">
        <v>404</v>
      </c>
      <c r="B4" s="220">
        <v>804</v>
      </c>
      <c r="C4" s="221">
        <v>1433</v>
      </c>
      <c r="D4" s="221">
        <v>6</v>
      </c>
      <c r="E4" s="1100">
        <f>SUM(B4:D4)</f>
        <v>2243</v>
      </c>
      <c r="F4" s="82"/>
    </row>
    <row r="5" spans="1:9" ht="18" customHeight="1">
      <c r="A5" s="140" t="s">
        <v>405</v>
      </c>
      <c r="B5" s="223">
        <v>1052</v>
      </c>
      <c r="C5" s="224">
        <v>3075</v>
      </c>
      <c r="D5" s="224">
        <v>24</v>
      </c>
      <c r="E5" s="1102">
        <f t="shared" ref="E5:E10" si="0">SUM(B5:D5)</f>
        <v>4151</v>
      </c>
    </row>
    <row r="6" spans="1:9" ht="18" customHeight="1">
      <c r="A6" s="140" t="s">
        <v>406</v>
      </c>
      <c r="B6" s="223">
        <v>740</v>
      </c>
      <c r="C6" s="224">
        <v>1380</v>
      </c>
      <c r="D6" s="224">
        <v>73</v>
      </c>
      <c r="E6" s="1102">
        <f t="shared" si="0"/>
        <v>2193</v>
      </c>
    </row>
    <row r="7" spans="1:9" ht="18" customHeight="1">
      <c r="A7" s="140" t="s">
        <v>407</v>
      </c>
      <c r="B7" s="223">
        <v>3673</v>
      </c>
      <c r="C7" s="224">
        <v>12149</v>
      </c>
      <c r="D7" s="224">
        <v>103</v>
      </c>
      <c r="E7" s="1102">
        <f t="shared" si="0"/>
        <v>15925</v>
      </c>
    </row>
    <row r="8" spans="1:9" ht="18" customHeight="1">
      <c r="A8" s="140" t="s">
        <v>408</v>
      </c>
      <c r="B8" s="223">
        <v>824</v>
      </c>
      <c r="C8" s="224">
        <v>2803</v>
      </c>
      <c r="D8" s="224">
        <v>23</v>
      </c>
      <c r="E8" s="1102">
        <f t="shared" si="0"/>
        <v>3650</v>
      </c>
    </row>
    <row r="9" spans="1:9" ht="18" customHeight="1">
      <c r="A9" s="141" t="s">
        <v>409</v>
      </c>
      <c r="B9" s="226">
        <v>1361</v>
      </c>
      <c r="C9" s="227">
        <v>2884</v>
      </c>
      <c r="D9" s="227">
        <v>210</v>
      </c>
      <c r="E9" s="1102">
        <f t="shared" si="0"/>
        <v>4455</v>
      </c>
    </row>
    <row r="10" spans="1:9" ht="18" customHeight="1" thickBot="1">
      <c r="A10" s="141" t="s">
        <v>522</v>
      </c>
      <c r="B10" s="226">
        <v>250</v>
      </c>
      <c r="C10" s="227">
        <v>557</v>
      </c>
      <c r="D10" s="227">
        <v>9</v>
      </c>
      <c r="E10" s="939">
        <f t="shared" si="0"/>
        <v>816</v>
      </c>
    </row>
    <row r="11" spans="1:9" s="45" customFormat="1" ht="27" customHeight="1" thickBot="1">
      <c r="A11" s="577" t="s">
        <v>591</v>
      </c>
      <c r="B11" s="592">
        <f>SUM(B4:B10)</f>
        <v>8704</v>
      </c>
      <c r="C11" s="592">
        <f t="shared" ref="C11:E11" si="1">SUM(C4:C10)</f>
        <v>24281</v>
      </c>
      <c r="D11" s="592">
        <f t="shared" si="1"/>
        <v>448</v>
      </c>
      <c r="E11" s="1101">
        <f t="shared" si="1"/>
        <v>33433</v>
      </c>
    </row>
    <row r="12" spans="1:9" s="45" customFormat="1" ht="27" customHeight="1" thickBot="1">
      <c r="A12" s="593" t="s">
        <v>557</v>
      </c>
      <c r="B12" s="594">
        <v>8896</v>
      </c>
      <c r="C12" s="594">
        <v>164</v>
      </c>
      <c r="D12" s="594">
        <v>22992</v>
      </c>
      <c r="E12" s="595">
        <v>32042</v>
      </c>
    </row>
    <row r="13" spans="1:9" s="45" customFormat="1" ht="27" customHeight="1" thickBot="1">
      <c r="A13" s="593" t="s">
        <v>507</v>
      </c>
      <c r="B13" s="594">
        <v>10275</v>
      </c>
      <c r="C13" s="594">
        <v>358</v>
      </c>
      <c r="D13" s="594">
        <v>20320</v>
      </c>
      <c r="E13" s="595">
        <v>30953</v>
      </c>
    </row>
    <row r="14" spans="1:9" s="45" customFormat="1" ht="27" customHeight="1" thickBot="1">
      <c r="A14" s="593" t="s">
        <v>400</v>
      </c>
      <c r="B14" s="594">
        <v>12125</v>
      </c>
      <c r="C14" s="594">
        <v>587</v>
      </c>
      <c r="D14" s="594">
        <v>19163</v>
      </c>
      <c r="E14" s="595">
        <v>31875</v>
      </c>
    </row>
    <row r="15" spans="1:9" s="45" customFormat="1" ht="27" customHeight="1" thickBot="1">
      <c r="A15" s="593" t="s">
        <v>401</v>
      </c>
      <c r="B15" s="594">
        <v>14748</v>
      </c>
      <c r="C15" s="594">
        <v>499</v>
      </c>
      <c r="D15" s="594">
        <v>18611</v>
      </c>
      <c r="E15" s="595">
        <v>33858</v>
      </c>
    </row>
    <row r="16" spans="1:9" s="45" customFormat="1" ht="27" customHeight="1" thickBot="1">
      <c r="A16" s="593" t="s">
        <v>402</v>
      </c>
      <c r="B16" s="594">
        <v>17485</v>
      </c>
      <c r="C16" s="594">
        <v>243</v>
      </c>
      <c r="D16" s="594">
        <v>14748</v>
      </c>
      <c r="E16" s="595">
        <v>32476</v>
      </c>
    </row>
    <row r="17" spans="1:5" s="45" customFormat="1" ht="27" customHeight="1" thickBot="1">
      <c r="A17" s="593" t="s">
        <v>403</v>
      </c>
      <c r="B17" s="594">
        <v>17319</v>
      </c>
      <c r="C17" s="594">
        <v>244</v>
      </c>
      <c r="D17" s="594">
        <v>15723</v>
      </c>
      <c r="E17" s="595">
        <v>33286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0"/>
  <sheetViews>
    <sheetView workbookViewId="0">
      <selection activeCell="J20" sqref="J19:J20"/>
    </sheetView>
  </sheetViews>
  <sheetFormatPr baseColWidth="10" defaultRowHeight="12.75"/>
  <cols>
    <col min="1" max="1" width="41.7109375" style="42" customWidth="1"/>
    <col min="2" max="2" width="16.7109375" style="42" customWidth="1"/>
    <col min="3" max="3" width="16.5703125" style="42" customWidth="1"/>
    <col min="4" max="4" width="2.28515625" style="42" customWidth="1"/>
    <col min="5" max="5" width="11.5703125" style="9" customWidth="1"/>
    <col min="6" max="6" width="12.7109375" style="9" customWidth="1"/>
    <col min="7" max="256" width="11.5703125" style="42"/>
    <col min="257" max="257" width="41.7109375" style="42" customWidth="1"/>
    <col min="258" max="259" width="17.7109375" style="42" customWidth="1"/>
    <col min="260" max="260" width="4.7109375" style="42" customWidth="1"/>
    <col min="261" max="262" width="14.7109375" style="42" customWidth="1"/>
    <col min="263" max="512" width="11.5703125" style="42"/>
    <col min="513" max="513" width="41.7109375" style="42" customWidth="1"/>
    <col min="514" max="515" width="17.7109375" style="42" customWidth="1"/>
    <col min="516" max="516" width="4.7109375" style="42" customWidth="1"/>
    <col min="517" max="518" width="14.7109375" style="42" customWidth="1"/>
    <col min="519" max="768" width="11.5703125" style="42"/>
    <col min="769" max="769" width="41.7109375" style="42" customWidth="1"/>
    <col min="770" max="771" width="17.7109375" style="42" customWidth="1"/>
    <col min="772" max="772" width="4.7109375" style="42" customWidth="1"/>
    <col min="773" max="774" width="14.7109375" style="42" customWidth="1"/>
    <col min="775" max="1024" width="11.5703125" style="42"/>
    <col min="1025" max="1025" width="41.7109375" style="42" customWidth="1"/>
    <col min="1026" max="1027" width="17.7109375" style="42" customWidth="1"/>
    <col min="1028" max="1028" width="4.7109375" style="42" customWidth="1"/>
    <col min="1029" max="1030" width="14.7109375" style="42" customWidth="1"/>
    <col min="1031" max="1280" width="11.5703125" style="42"/>
    <col min="1281" max="1281" width="41.7109375" style="42" customWidth="1"/>
    <col min="1282" max="1283" width="17.7109375" style="42" customWidth="1"/>
    <col min="1284" max="1284" width="4.7109375" style="42" customWidth="1"/>
    <col min="1285" max="1286" width="14.7109375" style="42" customWidth="1"/>
    <col min="1287" max="1536" width="11.5703125" style="42"/>
    <col min="1537" max="1537" width="41.7109375" style="42" customWidth="1"/>
    <col min="1538" max="1539" width="17.7109375" style="42" customWidth="1"/>
    <col min="1540" max="1540" width="4.7109375" style="42" customWidth="1"/>
    <col min="1541" max="1542" width="14.7109375" style="42" customWidth="1"/>
    <col min="1543" max="1792" width="11.5703125" style="42"/>
    <col min="1793" max="1793" width="41.7109375" style="42" customWidth="1"/>
    <col min="1794" max="1795" width="17.7109375" style="42" customWidth="1"/>
    <col min="1796" max="1796" width="4.7109375" style="42" customWidth="1"/>
    <col min="1797" max="1798" width="14.7109375" style="42" customWidth="1"/>
    <col min="1799" max="2048" width="11.5703125" style="42"/>
    <col min="2049" max="2049" width="41.7109375" style="42" customWidth="1"/>
    <col min="2050" max="2051" width="17.7109375" style="42" customWidth="1"/>
    <col min="2052" max="2052" width="4.7109375" style="42" customWidth="1"/>
    <col min="2053" max="2054" width="14.7109375" style="42" customWidth="1"/>
    <col min="2055" max="2304" width="11.5703125" style="42"/>
    <col min="2305" max="2305" width="41.7109375" style="42" customWidth="1"/>
    <col min="2306" max="2307" width="17.7109375" style="42" customWidth="1"/>
    <col min="2308" max="2308" width="4.7109375" style="42" customWidth="1"/>
    <col min="2309" max="2310" width="14.7109375" style="42" customWidth="1"/>
    <col min="2311" max="2560" width="11.5703125" style="42"/>
    <col min="2561" max="2561" width="41.7109375" style="42" customWidth="1"/>
    <col min="2562" max="2563" width="17.7109375" style="42" customWidth="1"/>
    <col min="2564" max="2564" width="4.7109375" style="42" customWidth="1"/>
    <col min="2565" max="2566" width="14.7109375" style="42" customWidth="1"/>
    <col min="2567" max="2816" width="11.5703125" style="42"/>
    <col min="2817" max="2817" width="41.7109375" style="42" customWidth="1"/>
    <col min="2818" max="2819" width="17.7109375" style="42" customWidth="1"/>
    <col min="2820" max="2820" width="4.7109375" style="42" customWidth="1"/>
    <col min="2821" max="2822" width="14.7109375" style="42" customWidth="1"/>
    <col min="2823" max="3072" width="11.5703125" style="42"/>
    <col min="3073" max="3073" width="41.7109375" style="42" customWidth="1"/>
    <col min="3074" max="3075" width="17.7109375" style="42" customWidth="1"/>
    <col min="3076" max="3076" width="4.7109375" style="42" customWidth="1"/>
    <col min="3077" max="3078" width="14.7109375" style="42" customWidth="1"/>
    <col min="3079" max="3328" width="11.5703125" style="42"/>
    <col min="3329" max="3329" width="41.7109375" style="42" customWidth="1"/>
    <col min="3330" max="3331" width="17.7109375" style="42" customWidth="1"/>
    <col min="3332" max="3332" width="4.7109375" style="42" customWidth="1"/>
    <col min="3333" max="3334" width="14.7109375" style="42" customWidth="1"/>
    <col min="3335" max="3584" width="11.5703125" style="42"/>
    <col min="3585" max="3585" width="41.7109375" style="42" customWidth="1"/>
    <col min="3586" max="3587" width="17.7109375" style="42" customWidth="1"/>
    <col min="3588" max="3588" width="4.7109375" style="42" customWidth="1"/>
    <col min="3589" max="3590" width="14.7109375" style="42" customWidth="1"/>
    <col min="3591" max="3840" width="11.5703125" style="42"/>
    <col min="3841" max="3841" width="41.7109375" style="42" customWidth="1"/>
    <col min="3842" max="3843" width="17.7109375" style="42" customWidth="1"/>
    <col min="3844" max="3844" width="4.7109375" style="42" customWidth="1"/>
    <col min="3845" max="3846" width="14.7109375" style="42" customWidth="1"/>
    <col min="3847" max="4096" width="11.5703125" style="42"/>
    <col min="4097" max="4097" width="41.7109375" style="42" customWidth="1"/>
    <col min="4098" max="4099" width="17.7109375" style="42" customWidth="1"/>
    <col min="4100" max="4100" width="4.7109375" style="42" customWidth="1"/>
    <col min="4101" max="4102" width="14.7109375" style="42" customWidth="1"/>
    <col min="4103" max="4352" width="11.5703125" style="42"/>
    <col min="4353" max="4353" width="41.7109375" style="42" customWidth="1"/>
    <col min="4354" max="4355" width="17.7109375" style="42" customWidth="1"/>
    <col min="4356" max="4356" width="4.7109375" style="42" customWidth="1"/>
    <col min="4357" max="4358" width="14.7109375" style="42" customWidth="1"/>
    <col min="4359" max="4608" width="11.5703125" style="42"/>
    <col min="4609" max="4609" width="41.7109375" style="42" customWidth="1"/>
    <col min="4610" max="4611" width="17.7109375" style="42" customWidth="1"/>
    <col min="4612" max="4612" width="4.7109375" style="42" customWidth="1"/>
    <col min="4613" max="4614" width="14.7109375" style="42" customWidth="1"/>
    <col min="4615" max="4864" width="11.5703125" style="42"/>
    <col min="4865" max="4865" width="41.7109375" style="42" customWidth="1"/>
    <col min="4866" max="4867" width="17.7109375" style="42" customWidth="1"/>
    <col min="4868" max="4868" width="4.7109375" style="42" customWidth="1"/>
    <col min="4869" max="4870" width="14.7109375" style="42" customWidth="1"/>
    <col min="4871" max="5120" width="11.5703125" style="42"/>
    <col min="5121" max="5121" width="41.7109375" style="42" customWidth="1"/>
    <col min="5122" max="5123" width="17.7109375" style="42" customWidth="1"/>
    <col min="5124" max="5124" width="4.7109375" style="42" customWidth="1"/>
    <col min="5125" max="5126" width="14.7109375" style="42" customWidth="1"/>
    <col min="5127" max="5376" width="11.5703125" style="42"/>
    <col min="5377" max="5377" width="41.7109375" style="42" customWidth="1"/>
    <col min="5378" max="5379" width="17.7109375" style="42" customWidth="1"/>
    <col min="5380" max="5380" width="4.7109375" style="42" customWidth="1"/>
    <col min="5381" max="5382" width="14.7109375" style="42" customWidth="1"/>
    <col min="5383" max="5632" width="11.5703125" style="42"/>
    <col min="5633" max="5633" width="41.7109375" style="42" customWidth="1"/>
    <col min="5634" max="5635" width="17.7109375" style="42" customWidth="1"/>
    <col min="5636" max="5636" width="4.7109375" style="42" customWidth="1"/>
    <col min="5637" max="5638" width="14.7109375" style="42" customWidth="1"/>
    <col min="5639" max="5888" width="11.5703125" style="42"/>
    <col min="5889" max="5889" width="41.7109375" style="42" customWidth="1"/>
    <col min="5890" max="5891" width="17.7109375" style="42" customWidth="1"/>
    <col min="5892" max="5892" width="4.7109375" style="42" customWidth="1"/>
    <col min="5893" max="5894" width="14.7109375" style="42" customWidth="1"/>
    <col min="5895" max="6144" width="11.5703125" style="42"/>
    <col min="6145" max="6145" width="41.7109375" style="42" customWidth="1"/>
    <col min="6146" max="6147" width="17.7109375" style="42" customWidth="1"/>
    <col min="6148" max="6148" width="4.7109375" style="42" customWidth="1"/>
    <col min="6149" max="6150" width="14.7109375" style="42" customWidth="1"/>
    <col min="6151" max="6400" width="11.5703125" style="42"/>
    <col min="6401" max="6401" width="41.7109375" style="42" customWidth="1"/>
    <col min="6402" max="6403" width="17.7109375" style="42" customWidth="1"/>
    <col min="6404" max="6404" width="4.7109375" style="42" customWidth="1"/>
    <col min="6405" max="6406" width="14.7109375" style="42" customWidth="1"/>
    <col min="6407" max="6656" width="11.5703125" style="42"/>
    <col min="6657" max="6657" width="41.7109375" style="42" customWidth="1"/>
    <col min="6658" max="6659" width="17.7109375" style="42" customWidth="1"/>
    <col min="6660" max="6660" width="4.7109375" style="42" customWidth="1"/>
    <col min="6661" max="6662" width="14.7109375" style="42" customWidth="1"/>
    <col min="6663" max="6912" width="11.5703125" style="42"/>
    <col min="6913" max="6913" width="41.7109375" style="42" customWidth="1"/>
    <col min="6914" max="6915" width="17.7109375" style="42" customWidth="1"/>
    <col min="6916" max="6916" width="4.7109375" style="42" customWidth="1"/>
    <col min="6917" max="6918" width="14.7109375" style="42" customWidth="1"/>
    <col min="6919" max="7168" width="11.5703125" style="42"/>
    <col min="7169" max="7169" width="41.7109375" style="42" customWidth="1"/>
    <col min="7170" max="7171" width="17.7109375" style="42" customWidth="1"/>
    <col min="7172" max="7172" width="4.7109375" style="42" customWidth="1"/>
    <col min="7173" max="7174" width="14.7109375" style="42" customWidth="1"/>
    <col min="7175" max="7424" width="11.5703125" style="42"/>
    <col min="7425" max="7425" width="41.7109375" style="42" customWidth="1"/>
    <col min="7426" max="7427" width="17.7109375" style="42" customWidth="1"/>
    <col min="7428" max="7428" width="4.7109375" style="42" customWidth="1"/>
    <col min="7429" max="7430" width="14.7109375" style="42" customWidth="1"/>
    <col min="7431" max="7680" width="11.5703125" style="42"/>
    <col min="7681" max="7681" width="41.7109375" style="42" customWidth="1"/>
    <col min="7682" max="7683" width="17.7109375" style="42" customWidth="1"/>
    <col min="7684" max="7684" width="4.7109375" style="42" customWidth="1"/>
    <col min="7685" max="7686" width="14.7109375" style="42" customWidth="1"/>
    <col min="7687" max="7936" width="11.5703125" style="42"/>
    <col min="7937" max="7937" width="41.7109375" style="42" customWidth="1"/>
    <col min="7938" max="7939" width="17.7109375" style="42" customWidth="1"/>
    <col min="7940" max="7940" width="4.7109375" style="42" customWidth="1"/>
    <col min="7941" max="7942" width="14.7109375" style="42" customWidth="1"/>
    <col min="7943" max="8192" width="11.5703125" style="42"/>
    <col min="8193" max="8193" width="41.7109375" style="42" customWidth="1"/>
    <col min="8194" max="8195" width="17.7109375" style="42" customWidth="1"/>
    <col min="8196" max="8196" width="4.7109375" style="42" customWidth="1"/>
    <col min="8197" max="8198" width="14.7109375" style="42" customWidth="1"/>
    <col min="8199" max="8448" width="11.5703125" style="42"/>
    <col min="8449" max="8449" width="41.7109375" style="42" customWidth="1"/>
    <col min="8450" max="8451" width="17.7109375" style="42" customWidth="1"/>
    <col min="8452" max="8452" width="4.7109375" style="42" customWidth="1"/>
    <col min="8453" max="8454" width="14.7109375" style="42" customWidth="1"/>
    <col min="8455" max="8704" width="11.5703125" style="42"/>
    <col min="8705" max="8705" width="41.7109375" style="42" customWidth="1"/>
    <col min="8706" max="8707" width="17.7109375" style="42" customWidth="1"/>
    <col min="8708" max="8708" width="4.7109375" style="42" customWidth="1"/>
    <col min="8709" max="8710" width="14.7109375" style="42" customWidth="1"/>
    <col min="8711" max="8960" width="11.5703125" style="42"/>
    <col min="8961" max="8961" width="41.7109375" style="42" customWidth="1"/>
    <col min="8962" max="8963" width="17.7109375" style="42" customWidth="1"/>
    <col min="8964" max="8964" width="4.7109375" style="42" customWidth="1"/>
    <col min="8965" max="8966" width="14.7109375" style="42" customWidth="1"/>
    <col min="8967" max="9216" width="11.5703125" style="42"/>
    <col min="9217" max="9217" width="41.7109375" style="42" customWidth="1"/>
    <col min="9218" max="9219" width="17.7109375" style="42" customWidth="1"/>
    <col min="9220" max="9220" width="4.7109375" style="42" customWidth="1"/>
    <col min="9221" max="9222" width="14.7109375" style="42" customWidth="1"/>
    <col min="9223" max="9472" width="11.5703125" style="42"/>
    <col min="9473" max="9473" width="41.7109375" style="42" customWidth="1"/>
    <col min="9474" max="9475" width="17.7109375" style="42" customWidth="1"/>
    <col min="9476" max="9476" width="4.7109375" style="42" customWidth="1"/>
    <col min="9477" max="9478" width="14.7109375" style="42" customWidth="1"/>
    <col min="9479" max="9728" width="11.5703125" style="42"/>
    <col min="9729" max="9729" width="41.7109375" style="42" customWidth="1"/>
    <col min="9730" max="9731" width="17.7109375" style="42" customWidth="1"/>
    <col min="9732" max="9732" width="4.7109375" style="42" customWidth="1"/>
    <col min="9733" max="9734" width="14.7109375" style="42" customWidth="1"/>
    <col min="9735" max="9984" width="11.5703125" style="42"/>
    <col min="9985" max="9985" width="41.7109375" style="42" customWidth="1"/>
    <col min="9986" max="9987" width="17.7109375" style="42" customWidth="1"/>
    <col min="9988" max="9988" width="4.7109375" style="42" customWidth="1"/>
    <col min="9989" max="9990" width="14.7109375" style="42" customWidth="1"/>
    <col min="9991" max="10240" width="11.5703125" style="42"/>
    <col min="10241" max="10241" width="41.7109375" style="42" customWidth="1"/>
    <col min="10242" max="10243" width="17.7109375" style="42" customWidth="1"/>
    <col min="10244" max="10244" width="4.7109375" style="42" customWidth="1"/>
    <col min="10245" max="10246" width="14.7109375" style="42" customWidth="1"/>
    <col min="10247" max="10496" width="11.5703125" style="42"/>
    <col min="10497" max="10497" width="41.7109375" style="42" customWidth="1"/>
    <col min="10498" max="10499" width="17.7109375" style="42" customWidth="1"/>
    <col min="10500" max="10500" width="4.7109375" style="42" customWidth="1"/>
    <col min="10501" max="10502" width="14.7109375" style="42" customWidth="1"/>
    <col min="10503" max="10752" width="11.5703125" style="42"/>
    <col min="10753" max="10753" width="41.7109375" style="42" customWidth="1"/>
    <col min="10754" max="10755" width="17.7109375" style="42" customWidth="1"/>
    <col min="10756" max="10756" width="4.7109375" style="42" customWidth="1"/>
    <col min="10757" max="10758" width="14.7109375" style="42" customWidth="1"/>
    <col min="10759" max="11008" width="11.5703125" style="42"/>
    <col min="11009" max="11009" width="41.7109375" style="42" customWidth="1"/>
    <col min="11010" max="11011" width="17.7109375" style="42" customWidth="1"/>
    <col min="11012" max="11012" width="4.7109375" style="42" customWidth="1"/>
    <col min="11013" max="11014" width="14.7109375" style="42" customWidth="1"/>
    <col min="11015" max="11264" width="11.5703125" style="42"/>
    <col min="11265" max="11265" width="41.7109375" style="42" customWidth="1"/>
    <col min="11266" max="11267" width="17.7109375" style="42" customWidth="1"/>
    <col min="11268" max="11268" width="4.7109375" style="42" customWidth="1"/>
    <col min="11269" max="11270" width="14.7109375" style="42" customWidth="1"/>
    <col min="11271" max="11520" width="11.5703125" style="42"/>
    <col min="11521" max="11521" width="41.7109375" style="42" customWidth="1"/>
    <col min="11522" max="11523" width="17.7109375" style="42" customWidth="1"/>
    <col min="11524" max="11524" width="4.7109375" style="42" customWidth="1"/>
    <col min="11525" max="11526" width="14.7109375" style="42" customWidth="1"/>
    <col min="11527" max="11776" width="11.5703125" style="42"/>
    <col min="11777" max="11777" width="41.7109375" style="42" customWidth="1"/>
    <col min="11778" max="11779" width="17.7109375" style="42" customWidth="1"/>
    <col min="11780" max="11780" width="4.7109375" style="42" customWidth="1"/>
    <col min="11781" max="11782" width="14.7109375" style="42" customWidth="1"/>
    <col min="11783" max="12032" width="11.5703125" style="42"/>
    <col min="12033" max="12033" width="41.7109375" style="42" customWidth="1"/>
    <col min="12034" max="12035" width="17.7109375" style="42" customWidth="1"/>
    <col min="12036" max="12036" width="4.7109375" style="42" customWidth="1"/>
    <col min="12037" max="12038" width="14.7109375" style="42" customWidth="1"/>
    <col min="12039" max="12288" width="11.5703125" style="42"/>
    <col min="12289" max="12289" width="41.7109375" style="42" customWidth="1"/>
    <col min="12290" max="12291" width="17.7109375" style="42" customWidth="1"/>
    <col min="12292" max="12292" width="4.7109375" style="42" customWidth="1"/>
    <col min="12293" max="12294" width="14.7109375" style="42" customWidth="1"/>
    <col min="12295" max="12544" width="11.5703125" style="42"/>
    <col min="12545" max="12545" width="41.7109375" style="42" customWidth="1"/>
    <col min="12546" max="12547" width="17.7109375" style="42" customWidth="1"/>
    <col min="12548" max="12548" width="4.7109375" style="42" customWidth="1"/>
    <col min="12549" max="12550" width="14.7109375" style="42" customWidth="1"/>
    <col min="12551" max="12800" width="11.5703125" style="42"/>
    <col min="12801" max="12801" width="41.7109375" style="42" customWidth="1"/>
    <col min="12802" max="12803" width="17.7109375" style="42" customWidth="1"/>
    <col min="12804" max="12804" width="4.7109375" style="42" customWidth="1"/>
    <col min="12805" max="12806" width="14.7109375" style="42" customWidth="1"/>
    <col min="12807" max="13056" width="11.5703125" style="42"/>
    <col min="13057" max="13057" width="41.7109375" style="42" customWidth="1"/>
    <col min="13058" max="13059" width="17.7109375" style="42" customWidth="1"/>
    <col min="13060" max="13060" width="4.7109375" style="42" customWidth="1"/>
    <col min="13061" max="13062" width="14.7109375" style="42" customWidth="1"/>
    <col min="13063" max="13312" width="11.5703125" style="42"/>
    <col min="13313" max="13313" width="41.7109375" style="42" customWidth="1"/>
    <col min="13314" max="13315" width="17.7109375" style="42" customWidth="1"/>
    <col min="13316" max="13316" width="4.7109375" style="42" customWidth="1"/>
    <col min="13317" max="13318" width="14.7109375" style="42" customWidth="1"/>
    <col min="13319" max="13568" width="11.5703125" style="42"/>
    <col min="13569" max="13569" width="41.7109375" style="42" customWidth="1"/>
    <col min="13570" max="13571" width="17.7109375" style="42" customWidth="1"/>
    <col min="13572" max="13572" width="4.7109375" style="42" customWidth="1"/>
    <col min="13573" max="13574" width="14.7109375" style="42" customWidth="1"/>
    <col min="13575" max="13824" width="11.5703125" style="42"/>
    <col min="13825" max="13825" width="41.7109375" style="42" customWidth="1"/>
    <col min="13826" max="13827" width="17.7109375" style="42" customWidth="1"/>
    <col min="13828" max="13828" width="4.7109375" style="42" customWidth="1"/>
    <col min="13829" max="13830" width="14.7109375" style="42" customWidth="1"/>
    <col min="13831" max="14080" width="11.5703125" style="42"/>
    <col min="14081" max="14081" width="41.7109375" style="42" customWidth="1"/>
    <col min="14082" max="14083" width="17.7109375" style="42" customWidth="1"/>
    <col min="14084" max="14084" width="4.7109375" style="42" customWidth="1"/>
    <col min="14085" max="14086" width="14.7109375" style="42" customWidth="1"/>
    <col min="14087" max="14336" width="11.5703125" style="42"/>
    <col min="14337" max="14337" width="41.7109375" style="42" customWidth="1"/>
    <col min="14338" max="14339" width="17.7109375" style="42" customWidth="1"/>
    <col min="14340" max="14340" width="4.7109375" style="42" customWidth="1"/>
    <col min="14341" max="14342" width="14.7109375" style="42" customWidth="1"/>
    <col min="14343" max="14592" width="11.5703125" style="42"/>
    <col min="14593" max="14593" width="41.7109375" style="42" customWidth="1"/>
    <col min="14594" max="14595" width="17.7109375" style="42" customWidth="1"/>
    <col min="14596" max="14596" width="4.7109375" style="42" customWidth="1"/>
    <col min="14597" max="14598" width="14.7109375" style="42" customWidth="1"/>
    <col min="14599" max="14848" width="11.5703125" style="42"/>
    <col min="14849" max="14849" width="41.7109375" style="42" customWidth="1"/>
    <col min="14850" max="14851" width="17.7109375" style="42" customWidth="1"/>
    <col min="14852" max="14852" width="4.7109375" style="42" customWidth="1"/>
    <col min="14853" max="14854" width="14.7109375" style="42" customWidth="1"/>
    <col min="14855" max="15104" width="11.5703125" style="42"/>
    <col min="15105" max="15105" width="41.7109375" style="42" customWidth="1"/>
    <col min="15106" max="15107" width="17.7109375" style="42" customWidth="1"/>
    <col min="15108" max="15108" width="4.7109375" style="42" customWidth="1"/>
    <col min="15109" max="15110" width="14.7109375" style="42" customWidth="1"/>
    <col min="15111" max="15360" width="11.5703125" style="42"/>
    <col min="15361" max="15361" width="41.7109375" style="42" customWidth="1"/>
    <col min="15362" max="15363" width="17.7109375" style="42" customWidth="1"/>
    <col min="15364" max="15364" width="4.7109375" style="42" customWidth="1"/>
    <col min="15365" max="15366" width="14.7109375" style="42" customWidth="1"/>
    <col min="15367" max="15616" width="11.5703125" style="42"/>
    <col min="15617" max="15617" width="41.7109375" style="42" customWidth="1"/>
    <col min="15618" max="15619" width="17.7109375" style="42" customWidth="1"/>
    <col min="15620" max="15620" width="4.7109375" style="42" customWidth="1"/>
    <col min="15621" max="15622" width="14.7109375" style="42" customWidth="1"/>
    <col min="15623" max="15872" width="11.5703125" style="42"/>
    <col min="15873" max="15873" width="41.7109375" style="42" customWidth="1"/>
    <col min="15874" max="15875" width="17.7109375" style="42" customWidth="1"/>
    <col min="15876" max="15876" width="4.7109375" style="42" customWidth="1"/>
    <col min="15877" max="15878" width="14.7109375" style="42" customWidth="1"/>
    <col min="15879" max="16128" width="11.5703125" style="42"/>
    <col min="16129" max="16129" width="41.7109375" style="42" customWidth="1"/>
    <col min="16130" max="16131" width="17.7109375" style="42" customWidth="1"/>
    <col min="16132" max="16132" width="4.7109375" style="42" customWidth="1"/>
    <col min="16133" max="16134" width="14.7109375" style="42" customWidth="1"/>
    <col min="16135" max="16384" width="11.5703125" style="42"/>
  </cols>
  <sheetData>
    <row r="1" spans="1:6" ht="49.9" customHeight="1">
      <c r="A1" s="81" t="s">
        <v>648</v>
      </c>
      <c r="B1" s="81"/>
      <c r="C1" s="81"/>
      <c r="D1" s="81"/>
      <c r="E1" s="81"/>
      <c r="F1" s="81"/>
    </row>
    <row r="2" spans="1:6" ht="15" thickBot="1">
      <c r="D2" s="142"/>
    </row>
    <row r="3" spans="1:6" ht="19.899999999999999" customHeight="1" thickBot="1">
      <c r="D3" s="45"/>
      <c r="E3" s="1121" t="s">
        <v>581</v>
      </c>
      <c r="F3" s="1122"/>
    </row>
    <row r="4" spans="1:6" ht="34.9" customHeight="1" thickBot="1">
      <c r="A4" s="596" t="s">
        <v>412</v>
      </c>
      <c r="B4" s="597" t="s">
        <v>558</v>
      </c>
      <c r="C4" s="597" t="s">
        <v>592</v>
      </c>
      <c r="D4" s="45"/>
      <c r="E4" s="598" t="s">
        <v>43</v>
      </c>
      <c r="F4" s="599" t="s">
        <v>1</v>
      </c>
    </row>
    <row r="5" spans="1:6" ht="19.899999999999999" customHeight="1">
      <c r="A5" s="208" t="s">
        <v>258</v>
      </c>
      <c r="B5" s="231">
        <v>181306</v>
      </c>
      <c r="C5" s="231">
        <v>200542</v>
      </c>
      <c r="D5" s="45"/>
      <c r="E5" s="600">
        <f>C5-B5</f>
        <v>19236</v>
      </c>
      <c r="F5" s="601">
        <f>(C5-B5)/B5</f>
        <v>0.10609687489658368</v>
      </c>
    </row>
    <row r="6" spans="1:6" ht="19.899999999999999" customHeight="1">
      <c r="A6" s="209" t="s">
        <v>259</v>
      </c>
      <c r="B6" s="233">
        <v>60522</v>
      </c>
      <c r="C6" s="233">
        <v>60125</v>
      </c>
      <c r="E6" s="602">
        <f>C6-B6</f>
        <v>-397</v>
      </c>
      <c r="F6" s="603">
        <f>(C6-B6)/B6</f>
        <v>-6.5595981626515977E-3</v>
      </c>
    </row>
    <row r="7" spans="1:6" ht="19.899999999999999" customHeight="1">
      <c r="A7" s="209" t="s">
        <v>260</v>
      </c>
      <c r="B7" s="233">
        <v>121980</v>
      </c>
      <c r="C7" s="233">
        <v>149815</v>
      </c>
      <c r="E7" s="602">
        <f>C7-B7</f>
        <v>27835</v>
      </c>
      <c r="F7" s="603">
        <f>(C7-B7)/B7</f>
        <v>0.22819314641744548</v>
      </c>
    </row>
    <row r="8" spans="1:6" ht="19.899999999999999" customHeight="1" thickBot="1">
      <c r="A8" s="213" t="s">
        <v>261</v>
      </c>
      <c r="B8" s="234">
        <v>66557</v>
      </c>
      <c r="C8" s="234">
        <v>88592</v>
      </c>
      <c r="E8" s="604">
        <f>C8-B8</f>
        <v>22035</v>
      </c>
      <c r="F8" s="605">
        <f>(C8-B8)/B8</f>
        <v>0.33106960950764008</v>
      </c>
    </row>
    <row r="9" spans="1:6" ht="9" customHeight="1">
      <c r="E9" s="70"/>
      <c r="F9" s="70"/>
    </row>
    <row r="10" spans="1:6" ht="19.899999999999999" customHeight="1" thickBot="1">
      <c r="A10" s="213" t="s">
        <v>257</v>
      </c>
      <c r="B10" s="230">
        <v>246117</v>
      </c>
      <c r="C10" s="230">
        <v>280752</v>
      </c>
      <c r="E10" s="604">
        <f>C10-B10</f>
        <v>34635</v>
      </c>
      <c r="F10" s="605">
        <f>(C10-B10)/B10</f>
        <v>0.14072575238606028</v>
      </c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1"/>
  <sheetViews>
    <sheetView zoomScaleNormal="100" workbookViewId="0">
      <selection activeCell="H33" sqref="H33"/>
    </sheetView>
  </sheetViews>
  <sheetFormatPr baseColWidth="10" defaultRowHeight="12.75"/>
  <cols>
    <col min="1" max="1" width="11.5703125" style="42"/>
    <col min="2" max="2" width="14.85546875" style="42" customWidth="1"/>
    <col min="3" max="4" width="15.7109375" style="42" customWidth="1"/>
    <col min="5" max="257" width="11.5703125" style="42"/>
    <col min="258" max="258" width="12.7109375" style="42" customWidth="1"/>
    <col min="259" max="260" width="15.7109375" style="42" customWidth="1"/>
    <col min="261" max="513" width="11.5703125" style="42"/>
    <col min="514" max="514" width="12.7109375" style="42" customWidth="1"/>
    <col min="515" max="516" width="15.7109375" style="42" customWidth="1"/>
    <col min="517" max="769" width="11.5703125" style="42"/>
    <col min="770" max="770" width="12.7109375" style="42" customWidth="1"/>
    <col min="771" max="772" width="15.7109375" style="42" customWidth="1"/>
    <col min="773" max="1025" width="11.5703125" style="42"/>
    <col min="1026" max="1026" width="12.7109375" style="42" customWidth="1"/>
    <col min="1027" max="1028" width="15.7109375" style="42" customWidth="1"/>
    <col min="1029" max="1281" width="11.5703125" style="42"/>
    <col min="1282" max="1282" width="12.7109375" style="42" customWidth="1"/>
    <col min="1283" max="1284" width="15.7109375" style="42" customWidth="1"/>
    <col min="1285" max="1537" width="11.5703125" style="42"/>
    <col min="1538" max="1538" width="12.7109375" style="42" customWidth="1"/>
    <col min="1539" max="1540" width="15.7109375" style="42" customWidth="1"/>
    <col min="1541" max="1793" width="11.5703125" style="42"/>
    <col min="1794" max="1794" width="12.7109375" style="42" customWidth="1"/>
    <col min="1795" max="1796" width="15.7109375" style="42" customWidth="1"/>
    <col min="1797" max="2049" width="11.5703125" style="42"/>
    <col min="2050" max="2050" width="12.7109375" style="42" customWidth="1"/>
    <col min="2051" max="2052" width="15.7109375" style="42" customWidth="1"/>
    <col min="2053" max="2305" width="11.5703125" style="42"/>
    <col min="2306" max="2306" width="12.7109375" style="42" customWidth="1"/>
    <col min="2307" max="2308" width="15.7109375" style="42" customWidth="1"/>
    <col min="2309" max="2561" width="11.5703125" style="42"/>
    <col min="2562" max="2562" width="12.7109375" style="42" customWidth="1"/>
    <col min="2563" max="2564" width="15.7109375" style="42" customWidth="1"/>
    <col min="2565" max="2817" width="11.5703125" style="42"/>
    <col min="2818" max="2818" width="12.7109375" style="42" customWidth="1"/>
    <col min="2819" max="2820" width="15.7109375" style="42" customWidth="1"/>
    <col min="2821" max="3073" width="11.5703125" style="42"/>
    <col min="3074" max="3074" width="12.7109375" style="42" customWidth="1"/>
    <col min="3075" max="3076" width="15.7109375" style="42" customWidth="1"/>
    <col min="3077" max="3329" width="11.5703125" style="42"/>
    <col min="3330" max="3330" width="12.7109375" style="42" customWidth="1"/>
    <col min="3331" max="3332" width="15.7109375" style="42" customWidth="1"/>
    <col min="3333" max="3585" width="11.5703125" style="42"/>
    <col min="3586" max="3586" width="12.7109375" style="42" customWidth="1"/>
    <col min="3587" max="3588" width="15.7109375" style="42" customWidth="1"/>
    <col min="3589" max="3841" width="11.5703125" style="42"/>
    <col min="3842" max="3842" width="12.7109375" style="42" customWidth="1"/>
    <col min="3843" max="3844" width="15.7109375" style="42" customWidth="1"/>
    <col min="3845" max="4097" width="11.5703125" style="42"/>
    <col min="4098" max="4098" width="12.7109375" style="42" customWidth="1"/>
    <col min="4099" max="4100" width="15.7109375" style="42" customWidth="1"/>
    <col min="4101" max="4353" width="11.5703125" style="42"/>
    <col min="4354" max="4354" width="12.7109375" style="42" customWidth="1"/>
    <col min="4355" max="4356" width="15.7109375" style="42" customWidth="1"/>
    <col min="4357" max="4609" width="11.5703125" style="42"/>
    <col min="4610" max="4610" width="12.7109375" style="42" customWidth="1"/>
    <col min="4611" max="4612" width="15.7109375" style="42" customWidth="1"/>
    <col min="4613" max="4865" width="11.5703125" style="42"/>
    <col min="4866" max="4866" width="12.7109375" style="42" customWidth="1"/>
    <col min="4867" max="4868" width="15.7109375" style="42" customWidth="1"/>
    <col min="4869" max="5121" width="11.5703125" style="42"/>
    <col min="5122" max="5122" width="12.7109375" style="42" customWidth="1"/>
    <col min="5123" max="5124" width="15.7109375" style="42" customWidth="1"/>
    <col min="5125" max="5377" width="11.5703125" style="42"/>
    <col min="5378" max="5378" width="12.7109375" style="42" customWidth="1"/>
    <col min="5379" max="5380" width="15.7109375" style="42" customWidth="1"/>
    <col min="5381" max="5633" width="11.5703125" style="42"/>
    <col min="5634" max="5634" width="12.7109375" style="42" customWidth="1"/>
    <col min="5635" max="5636" width="15.7109375" style="42" customWidth="1"/>
    <col min="5637" max="5889" width="11.5703125" style="42"/>
    <col min="5890" max="5890" width="12.7109375" style="42" customWidth="1"/>
    <col min="5891" max="5892" width="15.7109375" style="42" customWidth="1"/>
    <col min="5893" max="6145" width="11.5703125" style="42"/>
    <col min="6146" max="6146" width="12.7109375" style="42" customWidth="1"/>
    <col min="6147" max="6148" width="15.7109375" style="42" customWidth="1"/>
    <col min="6149" max="6401" width="11.5703125" style="42"/>
    <col min="6402" max="6402" width="12.7109375" style="42" customWidth="1"/>
    <col min="6403" max="6404" width="15.7109375" style="42" customWidth="1"/>
    <col min="6405" max="6657" width="11.5703125" style="42"/>
    <col min="6658" max="6658" width="12.7109375" style="42" customWidth="1"/>
    <col min="6659" max="6660" width="15.7109375" style="42" customWidth="1"/>
    <col min="6661" max="6913" width="11.5703125" style="42"/>
    <col min="6914" max="6914" width="12.7109375" style="42" customWidth="1"/>
    <col min="6915" max="6916" width="15.7109375" style="42" customWidth="1"/>
    <col min="6917" max="7169" width="11.5703125" style="42"/>
    <col min="7170" max="7170" width="12.7109375" style="42" customWidth="1"/>
    <col min="7171" max="7172" width="15.7109375" style="42" customWidth="1"/>
    <col min="7173" max="7425" width="11.5703125" style="42"/>
    <col min="7426" max="7426" width="12.7109375" style="42" customWidth="1"/>
    <col min="7427" max="7428" width="15.7109375" style="42" customWidth="1"/>
    <col min="7429" max="7681" width="11.5703125" style="42"/>
    <col min="7682" max="7682" width="12.7109375" style="42" customWidth="1"/>
    <col min="7683" max="7684" width="15.7109375" style="42" customWidth="1"/>
    <col min="7685" max="7937" width="11.5703125" style="42"/>
    <col min="7938" max="7938" width="12.7109375" style="42" customWidth="1"/>
    <col min="7939" max="7940" width="15.7109375" style="42" customWidth="1"/>
    <col min="7941" max="8193" width="11.5703125" style="42"/>
    <col min="8194" max="8194" width="12.7109375" style="42" customWidth="1"/>
    <col min="8195" max="8196" width="15.7109375" style="42" customWidth="1"/>
    <col min="8197" max="8449" width="11.5703125" style="42"/>
    <col min="8450" max="8450" width="12.7109375" style="42" customWidth="1"/>
    <col min="8451" max="8452" width="15.7109375" style="42" customWidth="1"/>
    <col min="8453" max="8705" width="11.5703125" style="42"/>
    <col min="8706" max="8706" width="12.7109375" style="42" customWidth="1"/>
    <col min="8707" max="8708" width="15.7109375" style="42" customWidth="1"/>
    <col min="8709" max="8961" width="11.5703125" style="42"/>
    <col min="8962" max="8962" width="12.7109375" style="42" customWidth="1"/>
    <col min="8963" max="8964" width="15.7109375" style="42" customWidth="1"/>
    <col min="8965" max="9217" width="11.5703125" style="42"/>
    <col min="9218" max="9218" width="12.7109375" style="42" customWidth="1"/>
    <col min="9219" max="9220" width="15.7109375" style="42" customWidth="1"/>
    <col min="9221" max="9473" width="11.5703125" style="42"/>
    <col min="9474" max="9474" width="12.7109375" style="42" customWidth="1"/>
    <col min="9475" max="9476" width="15.7109375" style="42" customWidth="1"/>
    <col min="9477" max="9729" width="11.5703125" style="42"/>
    <col min="9730" max="9730" width="12.7109375" style="42" customWidth="1"/>
    <col min="9731" max="9732" width="15.7109375" style="42" customWidth="1"/>
    <col min="9733" max="9985" width="11.5703125" style="42"/>
    <col min="9986" max="9986" width="12.7109375" style="42" customWidth="1"/>
    <col min="9987" max="9988" width="15.7109375" style="42" customWidth="1"/>
    <col min="9989" max="10241" width="11.5703125" style="42"/>
    <col min="10242" max="10242" width="12.7109375" style="42" customWidth="1"/>
    <col min="10243" max="10244" width="15.7109375" style="42" customWidth="1"/>
    <col min="10245" max="10497" width="11.5703125" style="42"/>
    <col min="10498" max="10498" width="12.7109375" style="42" customWidth="1"/>
    <col min="10499" max="10500" width="15.7109375" style="42" customWidth="1"/>
    <col min="10501" max="10753" width="11.5703125" style="42"/>
    <col min="10754" max="10754" width="12.7109375" style="42" customWidth="1"/>
    <col min="10755" max="10756" width="15.7109375" style="42" customWidth="1"/>
    <col min="10757" max="11009" width="11.5703125" style="42"/>
    <col min="11010" max="11010" width="12.7109375" style="42" customWidth="1"/>
    <col min="11011" max="11012" width="15.7109375" style="42" customWidth="1"/>
    <col min="11013" max="11265" width="11.5703125" style="42"/>
    <col min="11266" max="11266" width="12.7109375" style="42" customWidth="1"/>
    <col min="11267" max="11268" width="15.7109375" style="42" customWidth="1"/>
    <col min="11269" max="11521" width="11.5703125" style="42"/>
    <col min="11522" max="11522" width="12.7109375" style="42" customWidth="1"/>
    <col min="11523" max="11524" width="15.7109375" style="42" customWidth="1"/>
    <col min="11525" max="11777" width="11.5703125" style="42"/>
    <col min="11778" max="11778" width="12.7109375" style="42" customWidth="1"/>
    <col min="11779" max="11780" width="15.7109375" style="42" customWidth="1"/>
    <col min="11781" max="12033" width="11.5703125" style="42"/>
    <col min="12034" max="12034" width="12.7109375" style="42" customWidth="1"/>
    <col min="12035" max="12036" width="15.7109375" style="42" customWidth="1"/>
    <col min="12037" max="12289" width="11.5703125" style="42"/>
    <col min="12290" max="12290" width="12.7109375" style="42" customWidth="1"/>
    <col min="12291" max="12292" width="15.7109375" style="42" customWidth="1"/>
    <col min="12293" max="12545" width="11.5703125" style="42"/>
    <col min="12546" max="12546" width="12.7109375" style="42" customWidth="1"/>
    <col min="12547" max="12548" width="15.7109375" style="42" customWidth="1"/>
    <col min="12549" max="12801" width="11.5703125" style="42"/>
    <col min="12802" max="12802" width="12.7109375" style="42" customWidth="1"/>
    <col min="12803" max="12804" width="15.7109375" style="42" customWidth="1"/>
    <col min="12805" max="13057" width="11.5703125" style="42"/>
    <col min="13058" max="13058" width="12.7109375" style="42" customWidth="1"/>
    <col min="13059" max="13060" width="15.7109375" style="42" customWidth="1"/>
    <col min="13061" max="13313" width="11.5703125" style="42"/>
    <col min="13314" max="13314" width="12.7109375" style="42" customWidth="1"/>
    <col min="13315" max="13316" width="15.7109375" style="42" customWidth="1"/>
    <col min="13317" max="13569" width="11.5703125" style="42"/>
    <col min="13570" max="13570" width="12.7109375" style="42" customWidth="1"/>
    <col min="13571" max="13572" width="15.7109375" style="42" customWidth="1"/>
    <col min="13573" max="13825" width="11.5703125" style="42"/>
    <col min="13826" max="13826" width="12.7109375" style="42" customWidth="1"/>
    <col min="13827" max="13828" width="15.7109375" style="42" customWidth="1"/>
    <col min="13829" max="14081" width="11.5703125" style="42"/>
    <col min="14082" max="14082" width="12.7109375" style="42" customWidth="1"/>
    <col min="14083" max="14084" width="15.7109375" style="42" customWidth="1"/>
    <col min="14085" max="14337" width="11.5703125" style="42"/>
    <col min="14338" max="14338" width="12.7109375" style="42" customWidth="1"/>
    <col min="14339" max="14340" width="15.7109375" style="42" customWidth="1"/>
    <col min="14341" max="14593" width="11.5703125" style="42"/>
    <col min="14594" max="14594" width="12.7109375" style="42" customWidth="1"/>
    <col min="14595" max="14596" width="15.7109375" style="42" customWidth="1"/>
    <col min="14597" max="14849" width="11.5703125" style="42"/>
    <col min="14850" max="14850" width="12.7109375" style="42" customWidth="1"/>
    <col min="14851" max="14852" width="15.7109375" style="42" customWidth="1"/>
    <col min="14853" max="15105" width="11.5703125" style="42"/>
    <col min="15106" max="15106" width="12.7109375" style="42" customWidth="1"/>
    <col min="15107" max="15108" width="15.7109375" style="42" customWidth="1"/>
    <col min="15109" max="15361" width="11.5703125" style="42"/>
    <col min="15362" max="15362" width="12.7109375" style="42" customWidth="1"/>
    <col min="15363" max="15364" width="15.7109375" style="42" customWidth="1"/>
    <col min="15365" max="15617" width="11.5703125" style="42"/>
    <col min="15618" max="15618" width="12.7109375" style="42" customWidth="1"/>
    <col min="15619" max="15620" width="15.7109375" style="42" customWidth="1"/>
    <col min="15621" max="15873" width="11.5703125" style="42"/>
    <col min="15874" max="15874" width="12.7109375" style="42" customWidth="1"/>
    <col min="15875" max="15876" width="15.7109375" style="42" customWidth="1"/>
    <col min="15877" max="16129" width="11.5703125" style="42"/>
    <col min="16130" max="16130" width="12.7109375" style="42" customWidth="1"/>
    <col min="16131" max="16132" width="15.7109375" style="42" customWidth="1"/>
    <col min="16133" max="16384" width="11.5703125" style="42"/>
  </cols>
  <sheetData>
    <row r="1" spans="1:7" ht="49.9" customHeight="1">
      <c r="A1" s="81" t="s">
        <v>649</v>
      </c>
      <c r="B1" s="81"/>
      <c r="C1" s="81"/>
      <c r="D1" s="81"/>
      <c r="E1" s="81"/>
      <c r="F1" s="81"/>
      <c r="G1" s="81"/>
    </row>
    <row r="28" spans="1:4">
      <c r="A28" s="890"/>
    </row>
    <row r="29" spans="1:4" ht="13.5" thickBot="1"/>
    <row r="30" spans="1:4" ht="34.9" customHeight="1" thickBot="1">
      <c r="A30" s="826" t="s">
        <v>262</v>
      </c>
      <c r="B30" s="847" t="s">
        <v>500</v>
      </c>
      <c r="D30"/>
    </row>
    <row r="31" spans="1:4" ht="18" customHeight="1">
      <c r="A31" s="881">
        <v>2009</v>
      </c>
      <c r="B31" s="222">
        <v>272948</v>
      </c>
      <c r="D31"/>
    </row>
    <row r="32" spans="1:4" ht="18" customHeight="1">
      <c r="A32" s="815">
        <v>2010</v>
      </c>
      <c r="B32" s="225">
        <v>308104</v>
      </c>
      <c r="D32"/>
    </row>
    <row r="33" spans="1:4" ht="18" customHeight="1">
      <c r="A33" s="815">
        <v>2011</v>
      </c>
      <c r="B33" s="225">
        <v>351953</v>
      </c>
      <c r="D33"/>
    </row>
    <row r="34" spans="1:4" ht="18" customHeight="1">
      <c r="A34" s="815">
        <v>2012</v>
      </c>
      <c r="B34" s="225">
        <v>382167</v>
      </c>
      <c r="D34"/>
    </row>
    <row r="35" spans="1:4" ht="18" customHeight="1">
      <c r="A35" s="815">
        <v>2013</v>
      </c>
      <c r="B35" s="225">
        <v>487117</v>
      </c>
      <c r="D35"/>
    </row>
    <row r="36" spans="1:4" ht="18" customHeight="1">
      <c r="A36" s="815">
        <v>2014</v>
      </c>
      <c r="B36" s="225">
        <v>418908</v>
      </c>
      <c r="D36"/>
    </row>
    <row r="37" spans="1:4" ht="18" customHeight="1">
      <c r="A37" s="815">
        <v>2015</v>
      </c>
      <c r="B37" s="225">
        <v>500668</v>
      </c>
      <c r="D37"/>
    </row>
    <row r="38" spans="1:4" ht="18" customHeight="1">
      <c r="A38" s="815">
        <v>2016</v>
      </c>
      <c r="B38" s="225">
        <v>518976</v>
      </c>
      <c r="D38"/>
    </row>
    <row r="39" spans="1:4" ht="18" customHeight="1">
      <c r="A39" s="815">
        <v>2017</v>
      </c>
      <c r="B39" s="225">
        <v>503424</v>
      </c>
      <c r="D39"/>
    </row>
    <row r="40" spans="1:4" ht="18" customHeight="1">
      <c r="A40" s="978">
        <v>2018</v>
      </c>
      <c r="B40" s="990">
        <v>536567</v>
      </c>
      <c r="D40"/>
    </row>
    <row r="41" spans="1:4" ht="18" customHeight="1" thickBot="1">
      <c r="A41" s="816">
        <v>2019</v>
      </c>
      <c r="B41" s="939">
        <v>571381</v>
      </c>
      <c r="D41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9"/>
  <sheetViews>
    <sheetView zoomScaleNormal="100" workbookViewId="0">
      <selection activeCell="E14" sqref="E14"/>
    </sheetView>
  </sheetViews>
  <sheetFormatPr baseColWidth="10" defaultColWidth="11.5703125" defaultRowHeight="12.75"/>
  <cols>
    <col min="1" max="1" width="23.85546875" style="16" customWidth="1"/>
    <col min="2" max="3" width="10.7109375" style="17" customWidth="1"/>
    <col min="4" max="5" width="10.7109375" style="16" customWidth="1"/>
    <col min="6" max="6" width="2.28515625" style="16" customWidth="1"/>
    <col min="7" max="8" width="10.7109375" style="16" customWidth="1"/>
    <col min="9" max="16384" width="11.5703125" style="16"/>
  </cols>
  <sheetData>
    <row r="1" spans="1:13" s="386" customFormat="1" ht="45" customHeight="1">
      <c r="A1" s="384" t="s">
        <v>582</v>
      </c>
      <c r="B1" s="384"/>
      <c r="C1" s="384"/>
      <c r="D1" s="384"/>
      <c r="E1" s="384"/>
      <c r="F1" s="384"/>
      <c r="G1" s="384"/>
      <c r="H1" s="384"/>
    </row>
    <row r="2" spans="1:13" s="12" customFormat="1" ht="15" customHeight="1" thickBot="1">
      <c r="F2" s="13"/>
    </row>
    <row r="3" spans="1:13" s="12" customFormat="1" ht="19.899999999999999" customHeight="1" thickBot="1">
      <c r="A3" s="14"/>
      <c r="B3" s="1106">
        <v>2018</v>
      </c>
      <c r="C3" s="1107"/>
      <c r="D3" s="1106">
        <v>2019</v>
      </c>
      <c r="E3" s="1107"/>
      <c r="F3" s="396"/>
      <c r="G3" s="1106" t="s">
        <v>581</v>
      </c>
      <c r="H3" s="1107"/>
    </row>
    <row r="4" spans="1:13" s="12" customFormat="1" ht="27" customHeight="1" thickBot="1">
      <c r="B4" s="397" t="s">
        <v>44</v>
      </c>
      <c r="C4" s="420" t="s">
        <v>370</v>
      </c>
      <c r="D4" s="397" t="s">
        <v>44</v>
      </c>
      <c r="E4" s="420" t="s">
        <v>370</v>
      </c>
      <c r="F4" s="399"/>
      <c r="G4" s="421" t="s">
        <v>44</v>
      </c>
      <c r="H4" s="422" t="s">
        <v>45</v>
      </c>
    </row>
    <row r="5" spans="1:13" ht="19.899999999999999" customHeight="1">
      <c r="A5" s="402" t="s">
        <v>46</v>
      </c>
      <c r="B5" s="423">
        <v>214</v>
      </c>
      <c r="C5" s="404">
        <f>B5/$B$7</f>
        <v>0.66874999999999996</v>
      </c>
      <c r="D5" s="423">
        <v>218</v>
      </c>
      <c r="E5" s="404">
        <f>D5/$D$7</f>
        <v>0.68553459119496851</v>
      </c>
      <c r="F5" s="405"/>
      <c r="G5" s="424">
        <f>D5-B5</f>
        <v>4</v>
      </c>
      <c r="H5" s="407">
        <f>D5/B5-1</f>
        <v>1.8691588785046731E-2</v>
      </c>
      <c r="K5" s="386"/>
      <c r="L5" s="386"/>
      <c r="M5" s="386"/>
    </row>
    <row r="6" spans="1:13" ht="19.899999999999999" customHeight="1" thickBot="1">
      <c r="A6" s="425" t="s">
        <v>47</v>
      </c>
      <c r="B6" s="426">
        <v>106</v>
      </c>
      <c r="C6" s="427">
        <f t="shared" ref="C6:C7" si="0">B6/$B$7</f>
        <v>0.33124999999999999</v>
      </c>
      <c r="D6" s="426">
        <v>100</v>
      </c>
      <c r="E6" s="427">
        <f>D6/$D$7</f>
        <v>0.31446540880503143</v>
      </c>
      <c r="F6" s="405"/>
      <c r="G6" s="424">
        <f>D6-B6</f>
        <v>-6</v>
      </c>
      <c r="H6" s="407">
        <f>D6/B6-1</f>
        <v>-5.6603773584905648E-2</v>
      </c>
      <c r="K6" s="386"/>
      <c r="L6" s="386"/>
      <c r="M6" s="386"/>
    </row>
    <row r="7" spans="1:13" ht="19.899999999999999" customHeight="1" thickBot="1">
      <c r="A7" s="428" t="s">
        <v>583</v>
      </c>
      <c r="B7" s="429">
        <f>SUM(B5:B6)</f>
        <v>320</v>
      </c>
      <c r="C7" s="417">
        <f t="shared" si="0"/>
        <v>1</v>
      </c>
      <c r="D7" s="429">
        <f>SUM(D5:D6)</f>
        <v>318</v>
      </c>
      <c r="E7" s="417">
        <f>D7/$D$7</f>
        <v>1</v>
      </c>
      <c r="F7" s="15"/>
      <c r="G7" s="430">
        <f>D7-B7</f>
        <v>-2</v>
      </c>
      <c r="H7" s="431">
        <f>D7/B7-1</f>
        <v>-6.2499999999999778E-3</v>
      </c>
      <c r="K7" s="386"/>
      <c r="L7" s="386"/>
      <c r="M7" s="386"/>
    </row>
    <row r="8" spans="1:13" ht="13.15" customHeight="1">
      <c r="H8" s="386"/>
      <c r="I8" s="386"/>
      <c r="J8" s="386"/>
      <c r="K8" s="386"/>
      <c r="L8" s="386"/>
      <c r="M8" s="386"/>
    </row>
    <row r="9" spans="1:13" ht="15">
      <c r="H9" s="386"/>
      <c r="I9" s="386"/>
      <c r="J9" s="386"/>
      <c r="K9" s="386"/>
      <c r="L9" s="386"/>
      <c r="M9" s="386"/>
    </row>
  </sheetData>
  <mergeCells count="3">
    <mergeCell ref="B3:C3"/>
    <mergeCell ref="D3:E3"/>
    <mergeCell ref="G3:H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2"/>
  <sheetViews>
    <sheetView topLeftCell="A10" workbookViewId="0">
      <selection activeCell="K30" sqref="K30"/>
    </sheetView>
  </sheetViews>
  <sheetFormatPr baseColWidth="10" defaultRowHeight="12.75"/>
  <cols>
    <col min="1" max="1" width="37" style="102" customWidth="1"/>
    <col min="2" max="3" width="14.7109375" style="102" customWidth="1"/>
    <col min="4" max="257" width="11.42578125" style="102"/>
    <col min="258" max="258" width="37" style="102" customWidth="1"/>
    <col min="259" max="259" width="14.7109375" style="102" customWidth="1"/>
    <col min="260" max="513" width="11.42578125" style="102"/>
    <col min="514" max="514" width="37" style="102" customWidth="1"/>
    <col min="515" max="515" width="14.7109375" style="102" customWidth="1"/>
    <col min="516" max="769" width="11.42578125" style="102"/>
    <col min="770" max="770" width="37" style="102" customWidth="1"/>
    <col min="771" max="771" width="14.7109375" style="102" customWidth="1"/>
    <col min="772" max="1025" width="11.42578125" style="102"/>
    <col min="1026" max="1026" width="37" style="102" customWidth="1"/>
    <col min="1027" max="1027" width="14.7109375" style="102" customWidth="1"/>
    <col min="1028" max="1281" width="11.42578125" style="102"/>
    <col min="1282" max="1282" width="37" style="102" customWidth="1"/>
    <col min="1283" max="1283" width="14.7109375" style="102" customWidth="1"/>
    <col min="1284" max="1537" width="11.42578125" style="102"/>
    <col min="1538" max="1538" width="37" style="102" customWidth="1"/>
    <col min="1539" max="1539" width="14.7109375" style="102" customWidth="1"/>
    <col min="1540" max="1793" width="11.42578125" style="102"/>
    <col min="1794" max="1794" width="37" style="102" customWidth="1"/>
    <col min="1795" max="1795" width="14.7109375" style="102" customWidth="1"/>
    <col min="1796" max="2049" width="11.42578125" style="102"/>
    <col min="2050" max="2050" width="37" style="102" customWidth="1"/>
    <col min="2051" max="2051" width="14.7109375" style="102" customWidth="1"/>
    <col min="2052" max="2305" width="11.42578125" style="102"/>
    <col min="2306" max="2306" width="37" style="102" customWidth="1"/>
    <col min="2307" max="2307" width="14.7109375" style="102" customWidth="1"/>
    <col min="2308" max="2561" width="11.42578125" style="102"/>
    <col min="2562" max="2562" width="37" style="102" customWidth="1"/>
    <col min="2563" max="2563" width="14.7109375" style="102" customWidth="1"/>
    <col min="2564" max="2817" width="11.42578125" style="102"/>
    <col min="2818" max="2818" width="37" style="102" customWidth="1"/>
    <col min="2819" max="2819" width="14.7109375" style="102" customWidth="1"/>
    <col min="2820" max="3073" width="11.42578125" style="102"/>
    <col min="3074" max="3074" width="37" style="102" customWidth="1"/>
    <col min="3075" max="3075" width="14.7109375" style="102" customWidth="1"/>
    <col min="3076" max="3329" width="11.42578125" style="102"/>
    <col min="3330" max="3330" width="37" style="102" customWidth="1"/>
    <col min="3331" max="3331" width="14.7109375" style="102" customWidth="1"/>
    <col min="3332" max="3585" width="11.42578125" style="102"/>
    <col min="3586" max="3586" width="37" style="102" customWidth="1"/>
    <col min="3587" max="3587" width="14.7109375" style="102" customWidth="1"/>
    <col min="3588" max="3841" width="11.42578125" style="102"/>
    <col min="3842" max="3842" width="37" style="102" customWidth="1"/>
    <col min="3843" max="3843" width="14.7109375" style="102" customWidth="1"/>
    <col min="3844" max="4097" width="11.42578125" style="102"/>
    <col min="4098" max="4098" width="37" style="102" customWidth="1"/>
    <col min="4099" max="4099" width="14.7109375" style="102" customWidth="1"/>
    <col min="4100" max="4353" width="11.42578125" style="102"/>
    <col min="4354" max="4354" width="37" style="102" customWidth="1"/>
    <col min="4355" max="4355" width="14.7109375" style="102" customWidth="1"/>
    <col min="4356" max="4609" width="11.42578125" style="102"/>
    <col min="4610" max="4610" width="37" style="102" customWidth="1"/>
    <col min="4611" max="4611" width="14.7109375" style="102" customWidth="1"/>
    <col min="4612" max="4865" width="11.42578125" style="102"/>
    <col min="4866" max="4866" width="37" style="102" customWidth="1"/>
    <col min="4867" max="4867" width="14.7109375" style="102" customWidth="1"/>
    <col min="4868" max="5121" width="11.42578125" style="102"/>
    <col min="5122" max="5122" width="37" style="102" customWidth="1"/>
    <col min="5123" max="5123" width="14.7109375" style="102" customWidth="1"/>
    <col min="5124" max="5377" width="11.42578125" style="102"/>
    <col min="5378" max="5378" width="37" style="102" customWidth="1"/>
    <col min="5379" max="5379" width="14.7109375" style="102" customWidth="1"/>
    <col min="5380" max="5633" width="11.42578125" style="102"/>
    <col min="5634" max="5634" width="37" style="102" customWidth="1"/>
    <col min="5635" max="5635" width="14.7109375" style="102" customWidth="1"/>
    <col min="5636" max="5889" width="11.42578125" style="102"/>
    <col min="5890" max="5890" width="37" style="102" customWidth="1"/>
    <col min="5891" max="5891" width="14.7109375" style="102" customWidth="1"/>
    <col min="5892" max="6145" width="11.42578125" style="102"/>
    <col min="6146" max="6146" width="37" style="102" customWidth="1"/>
    <col min="6147" max="6147" width="14.7109375" style="102" customWidth="1"/>
    <col min="6148" max="6401" width="11.42578125" style="102"/>
    <col min="6402" max="6402" width="37" style="102" customWidth="1"/>
    <col min="6403" max="6403" width="14.7109375" style="102" customWidth="1"/>
    <col min="6404" max="6657" width="11.42578125" style="102"/>
    <col min="6658" max="6658" width="37" style="102" customWidth="1"/>
    <col min="6659" max="6659" width="14.7109375" style="102" customWidth="1"/>
    <col min="6660" max="6913" width="11.42578125" style="102"/>
    <col min="6914" max="6914" width="37" style="102" customWidth="1"/>
    <col min="6915" max="6915" width="14.7109375" style="102" customWidth="1"/>
    <col min="6916" max="7169" width="11.42578125" style="102"/>
    <col min="7170" max="7170" width="37" style="102" customWidth="1"/>
    <col min="7171" max="7171" width="14.7109375" style="102" customWidth="1"/>
    <col min="7172" max="7425" width="11.42578125" style="102"/>
    <col min="7426" max="7426" width="37" style="102" customWidth="1"/>
    <col min="7427" max="7427" width="14.7109375" style="102" customWidth="1"/>
    <col min="7428" max="7681" width="11.42578125" style="102"/>
    <col min="7682" max="7682" width="37" style="102" customWidth="1"/>
    <col min="7683" max="7683" width="14.7109375" style="102" customWidth="1"/>
    <col min="7684" max="7937" width="11.42578125" style="102"/>
    <col min="7938" max="7938" width="37" style="102" customWidth="1"/>
    <col min="7939" max="7939" width="14.7109375" style="102" customWidth="1"/>
    <col min="7940" max="8193" width="11.42578125" style="102"/>
    <col min="8194" max="8194" width="37" style="102" customWidth="1"/>
    <col min="8195" max="8195" width="14.7109375" style="102" customWidth="1"/>
    <col min="8196" max="8449" width="11.42578125" style="102"/>
    <col min="8450" max="8450" width="37" style="102" customWidth="1"/>
    <col min="8451" max="8451" width="14.7109375" style="102" customWidth="1"/>
    <col min="8452" max="8705" width="11.42578125" style="102"/>
    <col min="8706" max="8706" width="37" style="102" customWidth="1"/>
    <col min="8707" max="8707" width="14.7109375" style="102" customWidth="1"/>
    <col min="8708" max="8961" width="11.42578125" style="102"/>
    <col min="8962" max="8962" width="37" style="102" customWidth="1"/>
    <col min="8963" max="8963" width="14.7109375" style="102" customWidth="1"/>
    <col min="8964" max="9217" width="11.42578125" style="102"/>
    <col min="9218" max="9218" width="37" style="102" customWidth="1"/>
    <col min="9219" max="9219" width="14.7109375" style="102" customWidth="1"/>
    <col min="9220" max="9473" width="11.42578125" style="102"/>
    <col min="9474" max="9474" width="37" style="102" customWidth="1"/>
    <col min="9475" max="9475" width="14.7109375" style="102" customWidth="1"/>
    <col min="9476" max="9729" width="11.42578125" style="102"/>
    <col min="9730" max="9730" width="37" style="102" customWidth="1"/>
    <col min="9731" max="9731" width="14.7109375" style="102" customWidth="1"/>
    <col min="9732" max="9985" width="11.42578125" style="102"/>
    <col min="9986" max="9986" width="37" style="102" customWidth="1"/>
    <col min="9987" max="9987" width="14.7109375" style="102" customWidth="1"/>
    <col min="9988" max="10241" width="11.42578125" style="102"/>
    <col min="10242" max="10242" width="37" style="102" customWidth="1"/>
    <col min="10243" max="10243" width="14.7109375" style="102" customWidth="1"/>
    <col min="10244" max="10497" width="11.42578125" style="102"/>
    <col min="10498" max="10498" width="37" style="102" customWidth="1"/>
    <col min="10499" max="10499" width="14.7109375" style="102" customWidth="1"/>
    <col min="10500" max="10753" width="11.42578125" style="102"/>
    <col min="10754" max="10754" width="37" style="102" customWidth="1"/>
    <col min="10755" max="10755" width="14.7109375" style="102" customWidth="1"/>
    <col min="10756" max="11009" width="11.42578125" style="102"/>
    <col min="11010" max="11010" width="37" style="102" customWidth="1"/>
    <col min="11011" max="11011" width="14.7109375" style="102" customWidth="1"/>
    <col min="11012" max="11265" width="11.42578125" style="102"/>
    <col min="11266" max="11266" width="37" style="102" customWidth="1"/>
    <col min="11267" max="11267" width="14.7109375" style="102" customWidth="1"/>
    <col min="11268" max="11521" width="11.42578125" style="102"/>
    <col min="11522" max="11522" width="37" style="102" customWidth="1"/>
    <col min="11523" max="11523" width="14.7109375" style="102" customWidth="1"/>
    <col min="11524" max="11777" width="11.42578125" style="102"/>
    <col min="11778" max="11778" width="37" style="102" customWidth="1"/>
    <col min="11779" max="11779" width="14.7109375" style="102" customWidth="1"/>
    <col min="11780" max="12033" width="11.42578125" style="102"/>
    <col min="12034" max="12034" width="37" style="102" customWidth="1"/>
    <col min="12035" max="12035" width="14.7109375" style="102" customWidth="1"/>
    <col min="12036" max="12289" width="11.42578125" style="102"/>
    <col min="12290" max="12290" width="37" style="102" customWidth="1"/>
    <col min="12291" max="12291" width="14.7109375" style="102" customWidth="1"/>
    <col min="12292" max="12545" width="11.42578125" style="102"/>
    <col min="12546" max="12546" width="37" style="102" customWidth="1"/>
    <col min="12547" max="12547" width="14.7109375" style="102" customWidth="1"/>
    <col min="12548" max="12801" width="11.42578125" style="102"/>
    <col min="12802" max="12802" width="37" style="102" customWidth="1"/>
    <col min="12803" max="12803" width="14.7109375" style="102" customWidth="1"/>
    <col min="12804" max="13057" width="11.42578125" style="102"/>
    <col min="13058" max="13058" width="37" style="102" customWidth="1"/>
    <col min="13059" max="13059" width="14.7109375" style="102" customWidth="1"/>
    <col min="13060" max="13313" width="11.42578125" style="102"/>
    <col min="13314" max="13314" width="37" style="102" customWidth="1"/>
    <col min="13315" max="13315" width="14.7109375" style="102" customWidth="1"/>
    <col min="13316" max="13569" width="11.42578125" style="102"/>
    <col min="13570" max="13570" width="37" style="102" customWidth="1"/>
    <col min="13571" max="13571" width="14.7109375" style="102" customWidth="1"/>
    <col min="13572" max="13825" width="11.42578125" style="102"/>
    <col min="13826" max="13826" width="37" style="102" customWidth="1"/>
    <col min="13827" max="13827" width="14.7109375" style="102" customWidth="1"/>
    <col min="13828" max="14081" width="11.42578125" style="102"/>
    <col min="14082" max="14082" width="37" style="102" customWidth="1"/>
    <col min="14083" max="14083" width="14.7109375" style="102" customWidth="1"/>
    <col min="14084" max="14337" width="11.42578125" style="102"/>
    <col min="14338" max="14338" width="37" style="102" customWidth="1"/>
    <col min="14339" max="14339" width="14.7109375" style="102" customWidth="1"/>
    <col min="14340" max="14593" width="11.42578125" style="102"/>
    <col min="14594" max="14594" width="37" style="102" customWidth="1"/>
    <col min="14595" max="14595" width="14.7109375" style="102" customWidth="1"/>
    <col min="14596" max="14849" width="11.42578125" style="102"/>
    <col min="14850" max="14850" width="37" style="102" customWidth="1"/>
    <col min="14851" max="14851" width="14.7109375" style="102" customWidth="1"/>
    <col min="14852" max="15105" width="11.42578125" style="102"/>
    <col min="15106" max="15106" width="37" style="102" customWidth="1"/>
    <col min="15107" max="15107" width="14.7109375" style="102" customWidth="1"/>
    <col min="15108" max="15361" width="11.42578125" style="102"/>
    <col min="15362" max="15362" width="37" style="102" customWidth="1"/>
    <col min="15363" max="15363" width="14.7109375" style="102" customWidth="1"/>
    <col min="15364" max="15617" width="11.42578125" style="102"/>
    <col min="15618" max="15618" width="37" style="102" customWidth="1"/>
    <col min="15619" max="15619" width="14.7109375" style="102" customWidth="1"/>
    <col min="15620" max="15873" width="11.42578125" style="102"/>
    <col min="15874" max="15874" width="37" style="102" customWidth="1"/>
    <col min="15875" max="15875" width="14.7109375" style="102" customWidth="1"/>
    <col min="15876" max="16129" width="11.42578125" style="102"/>
    <col min="16130" max="16130" width="37" style="102" customWidth="1"/>
    <col min="16131" max="16131" width="14.7109375" style="102" customWidth="1"/>
    <col min="16132" max="16384" width="11.42578125" style="102"/>
  </cols>
  <sheetData>
    <row r="1" spans="1:8" ht="49.9" customHeight="1">
      <c r="A1" s="107" t="s">
        <v>650</v>
      </c>
      <c r="B1" s="107"/>
      <c r="C1" s="107"/>
      <c r="D1" s="107"/>
      <c r="E1" s="107"/>
      <c r="F1" s="100"/>
      <c r="G1" s="100"/>
      <c r="H1" s="100"/>
    </row>
    <row r="2" spans="1:8">
      <c r="A2" s="242"/>
    </row>
    <row r="3" spans="1:8" ht="21" customHeight="1" thickBot="1">
      <c r="A3" s="241" t="s">
        <v>269</v>
      </c>
    </row>
    <row r="4" spans="1:8" ht="25.5" customHeight="1" thickBot="1">
      <c r="B4" s="583" t="s">
        <v>598</v>
      </c>
      <c r="C4" s="583" t="s">
        <v>593</v>
      </c>
    </row>
    <row r="5" spans="1:8" ht="19.899999999999999" customHeight="1">
      <c r="A5" s="606" t="s">
        <v>509</v>
      </c>
      <c r="B5" s="236">
        <v>331297</v>
      </c>
      <c r="C5" s="236">
        <v>343923</v>
      </c>
    </row>
    <row r="6" spans="1:8" ht="19.899999999999999" customHeight="1" thickBot="1">
      <c r="A6" s="607" t="s">
        <v>510</v>
      </c>
      <c r="B6" s="237">
        <v>461145</v>
      </c>
      <c r="C6" s="237">
        <v>489912</v>
      </c>
    </row>
    <row r="8" spans="1:8" ht="21.75" customHeight="1" thickBot="1">
      <c r="A8" s="241" t="s">
        <v>263</v>
      </c>
    </row>
    <row r="9" spans="1:8" ht="27" customHeight="1" thickBot="1">
      <c r="B9" s="583" t="s">
        <v>597</v>
      </c>
      <c r="C9" s="583" t="s">
        <v>594</v>
      </c>
    </row>
    <row r="10" spans="1:8" ht="19.899999999999999" customHeight="1">
      <c r="A10" s="606" t="s">
        <v>264</v>
      </c>
      <c r="B10" s="321">
        <v>0.67800000000000005</v>
      </c>
      <c r="C10" s="321">
        <v>0.65</v>
      </c>
    </row>
    <row r="11" spans="1:8" ht="19.899999999999999" customHeight="1" thickBot="1">
      <c r="A11" s="607" t="s">
        <v>265</v>
      </c>
      <c r="B11" s="322">
        <v>0.32</v>
      </c>
      <c r="C11" s="322">
        <v>0.35</v>
      </c>
    </row>
    <row r="13" spans="1:8" ht="25.5" customHeight="1" thickBot="1">
      <c r="A13" s="241" t="s">
        <v>270</v>
      </c>
    </row>
    <row r="14" spans="1:8" ht="40.5" customHeight="1" thickBot="1">
      <c r="B14" s="583" t="s">
        <v>596</v>
      </c>
      <c r="C14" s="583" t="s">
        <v>595</v>
      </c>
    </row>
    <row r="15" spans="1:8" ht="19.899999999999999" customHeight="1">
      <c r="A15" s="606" t="s">
        <v>266</v>
      </c>
      <c r="B15" s="238">
        <v>177646.56</v>
      </c>
      <c r="C15" s="238">
        <v>207448.821</v>
      </c>
    </row>
    <row r="16" spans="1:8" ht="19.899999999999999" customHeight="1">
      <c r="A16" s="608" t="s">
        <v>267</v>
      </c>
      <c r="B16" s="239">
        <v>-178609.96</v>
      </c>
      <c r="C16" s="239">
        <v>-167722.85999999999</v>
      </c>
    </row>
    <row r="17" spans="1:3" ht="19.899999999999999" customHeight="1" thickBot="1">
      <c r="A17" s="607" t="s">
        <v>268</v>
      </c>
      <c r="B17" s="240">
        <v>-963.39599999999996</v>
      </c>
      <c r="C17" s="240">
        <v>39725.96100000001</v>
      </c>
    </row>
    <row r="18" spans="1:3" customFormat="1" ht="19.899999999999999" customHeight="1" thickBot="1"/>
    <row r="19" spans="1:3" ht="18" customHeight="1">
      <c r="A19" s="848" t="s">
        <v>413</v>
      </c>
      <c r="B19" s="238">
        <v>-850.46</v>
      </c>
      <c r="C19" s="238">
        <v>-832.51</v>
      </c>
    </row>
    <row r="20" spans="1:3" ht="18" customHeight="1" thickBot="1">
      <c r="A20" s="849" t="s">
        <v>414</v>
      </c>
      <c r="B20" s="240">
        <v>1664.07</v>
      </c>
      <c r="C20" s="240">
        <v>1722.68</v>
      </c>
    </row>
    <row r="22" spans="1:3">
      <c r="A22" s="323" t="s">
        <v>271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8"/>
  <sheetViews>
    <sheetView zoomScaleNormal="100" workbookViewId="0">
      <selection activeCell="K26" sqref="K26"/>
    </sheetView>
  </sheetViews>
  <sheetFormatPr baseColWidth="10" defaultRowHeight="12.75"/>
  <cols>
    <col min="1" max="1" width="17" style="42" customWidth="1"/>
    <col min="2" max="2" width="15" style="42" customWidth="1"/>
    <col min="3" max="4" width="16.7109375" style="42" customWidth="1"/>
    <col min="5" max="5" width="16.42578125" style="42" customWidth="1"/>
    <col min="6" max="257" width="11.42578125" style="42"/>
    <col min="258" max="258" width="12.7109375" style="42" customWidth="1"/>
    <col min="259" max="260" width="16.7109375" style="42" customWidth="1"/>
    <col min="261" max="513" width="11.42578125" style="42"/>
    <col min="514" max="514" width="12.7109375" style="42" customWidth="1"/>
    <col min="515" max="516" width="16.7109375" style="42" customWidth="1"/>
    <col min="517" max="769" width="11.42578125" style="42"/>
    <col min="770" max="770" width="12.7109375" style="42" customWidth="1"/>
    <col min="771" max="772" width="16.7109375" style="42" customWidth="1"/>
    <col min="773" max="1025" width="11.42578125" style="42"/>
    <col min="1026" max="1026" width="12.7109375" style="42" customWidth="1"/>
    <col min="1027" max="1028" width="16.7109375" style="42" customWidth="1"/>
    <col min="1029" max="1281" width="11.42578125" style="42"/>
    <col min="1282" max="1282" width="12.7109375" style="42" customWidth="1"/>
    <col min="1283" max="1284" width="16.7109375" style="42" customWidth="1"/>
    <col min="1285" max="1537" width="11.42578125" style="42"/>
    <col min="1538" max="1538" width="12.7109375" style="42" customWidth="1"/>
    <col min="1539" max="1540" width="16.7109375" style="42" customWidth="1"/>
    <col min="1541" max="1793" width="11.42578125" style="42"/>
    <col min="1794" max="1794" width="12.7109375" style="42" customWidth="1"/>
    <col min="1795" max="1796" width="16.7109375" style="42" customWidth="1"/>
    <col min="1797" max="2049" width="11.42578125" style="42"/>
    <col min="2050" max="2050" width="12.7109375" style="42" customWidth="1"/>
    <col min="2051" max="2052" width="16.7109375" style="42" customWidth="1"/>
    <col min="2053" max="2305" width="11.42578125" style="42"/>
    <col min="2306" max="2306" width="12.7109375" style="42" customWidth="1"/>
    <col min="2307" max="2308" width="16.7109375" style="42" customWidth="1"/>
    <col min="2309" max="2561" width="11.42578125" style="42"/>
    <col min="2562" max="2562" width="12.7109375" style="42" customWidth="1"/>
    <col min="2563" max="2564" width="16.7109375" style="42" customWidth="1"/>
    <col min="2565" max="2817" width="11.42578125" style="42"/>
    <col min="2818" max="2818" width="12.7109375" style="42" customWidth="1"/>
    <col min="2819" max="2820" width="16.7109375" style="42" customWidth="1"/>
    <col min="2821" max="3073" width="11.42578125" style="42"/>
    <col min="3074" max="3074" width="12.7109375" style="42" customWidth="1"/>
    <col min="3075" max="3076" width="16.7109375" style="42" customWidth="1"/>
    <col min="3077" max="3329" width="11.42578125" style="42"/>
    <col min="3330" max="3330" width="12.7109375" style="42" customWidth="1"/>
    <col min="3331" max="3332" width="16.7109375" style="42" customWidth="1"/>
    <col min="3333" max="3585" width="11.42578125" style="42"/>
    <col min="3586" max="3586" width="12.7109375" style="42" customWidth="1"/>
    <col min="3587" max="3588" width="16.7109375" style="42" customWidth="1"/>
    <col min="3589" max="3841" width="11.42578125" style="42"/>
    <col min="3842" max="3842" width="12.7109375" style="42" customWidth="1"/>
    <col min="3843" max="3844" width="16.7109375" style="42" customWidth="1"/>
    <col min="3845" max="4097" width="11.42578125" style="42"/>
    <col min="4098" max="4098" width="12.7109375" style="42" customWidth="1"/>
    <col min="4099" max="4100" width="16.7109375" style="42" customWidth="1"/>
    <col min="4101" max="4353" width="11.42578125" style="42"/>
    <col min="4354" max="4354" width="12.7109375" style="42" customWidth="1"/>
    <col min="4355" max="4356" width="16.7109375" style="42" customWidth="1"/>
    <col min="4357" max="4609" width="11.42578125" style="42"/>
    <col min="4610" max="4610" width="12.7109375" style="42" customWidth="1"/>
    <col min="4611" max="4612" width="16.7109375" style="42" customWidth="1"/>
    <col min="4613" max="4865" width="11.42578125" style="42"/>
    <col min="4866" max="4866" width="12.7109375" style="42" customWidth="1"/>
    <col min="4867" max="4868" width="16.7109375" style="42" customWidth="1"/>
    <col min="4869" max="5121" width="11.42578125" style="42"/>
    <col min="5122" max="5122" width="12.7109375" style="42" customWidth="1"/>
    <col min="5123" max="5124" width="16.7109375" style="42" customWidth="1"/>
    <col min="5125" max="5377" width="11.42578125" style="42"/>
    <col min="5378" max="5378" width="12.7109375" style="42" customWidth="1"/>
    <col min="5379" max="5380" width="16.7109375" style="42" customWidth="1"/>
    <col min="5381" max="5633" width="11.42578125" style="42"/>
    <col min="5634" max="5634" width="12.7109375" style="42" customWidth="1"/>
    <col min="5635" max="5636" width="16.7109375" style="42" customWidth="1"/>
    <col min="5637" max="5889" width="11.42578125" style="42"/>
    <col min="5890" max="5890" width="12.7109375" style="42" customWidth="1"/>
    <col min="5891" max="5892" width="16.7109375" style="42" customWidth="1"/>
    <col min="5893" max="6145" width="11.42578125" style="42"/>
    <col min="6146" max="6146" width="12.7109375" style="42" customWidth="1"/>
    <col min="6147" max="6148" width="16.7109375" style="42" customWidth="1"/>
    <col min="6149" max="6401" width="11.42578125" style="42"/>
    <col min="6402" max="6402" width="12.7109375" style="42" customWidth="1"/>
    <col min="6403" max="6404" width="16.7109375" style="42" customWidth="1"/>
    <col min="6405" max="6657" width="11.42578125" style="42"/>
    <col min="6658" max="6658" width="12.7109375" style="42" customWidth="1"/>
    <col min="6659" max="6660" width="16.7109375" style="42" customWidth="1"/>
    <col min="6661" max="6913" width="11.42578125" style="42"/>
    <col min="6914" max="6914" width="12.7109375" style="42" customWidth="1"/>
    <col min="6915" max="6916" width="16.7109375" style="42" customWidth="1"/>
    <col min="6917" max="7169" width="11.42578125" style="42"/>
    <col min="7170" max="7170" width="12.7109375" style="42" customWidth="1"/>
    <col min="7171" max="7172" width="16.7109375" style="42" customWidth="1"/>
    <col min="7173" max="7425" width="11.42578125" style="42"/>
    <col min="7426" max="7426" width="12.7109375" style="42" customWidth="1"/>
    <col min="7427" max="7428" width="16.7109375" style="42" customWidth="1"/>
    <col min="7429" max="7681" width="11.42578125" style="42"/>
    <col min="7682" max="7682" width="12.7109375" style="42" customWidth="1"/>
    <col min="7683" max="7684" width="16.7109375" style="42" customWidth="1"/>
    <col min="7685" max="7937" width="11.42578125" style="42"/>
    <col min="7938" max="7938" width="12.7109375" style="42" customWidth="1"/>
    <col min="7939" max="7940" width="16.7109375" style="42" customWidth="1"/>
    <col min="7941" max="8193" width="11.42578125" style="42"/>
    <col min="8194" max="8194" width="12.7109375" style="42" customWidth="1"/>
    <col min="8195" max="8196" width="16.7109375" style="42" customWidth="1"/>
    <col min="8197" max="8449" width="11.42578125" style="42"/>
    <col min="8450" max="8450" width="12.7109375" style="42" customWidth="1"/>
    <col min="8451" max="8452" width="16.7109375" style="42" customWidth="1"/>
    <col min="8453" max="8705" width="11.42578125" style="42"/>
    <col min="8706" max="8706" width="12.7109375" style="42" customWidth="1"/>
    <col min="8707" max="8708" width="16.7109375" style="42" customWidth="1"/>
    <col min="8709" max="8961" width="11.42578125" style="42"/>
    <col min="8962" max="8962" width="12.7109375" style="42" customWidth="1"/>
    <col min="8963" max="8964" width="16.7109375" style="42" customWidth="1"/>
    <col min="8965" max="9217" width="11.42578125" style="42"/>
    <col min="9218" max="9218" width="12.7109375" style="42" customWidth="1"/>
    <col min="9219" max="9220" width="16.7109375" style="42" customWidth="1"/>
    <col min="9221" max="9473" width="11.42578125" style="42"/>
    <col min="9474" max="9474" width="12.7109375" style="42" customWidth="1"/>
    <col min="9475" max="9476" width="16.7109375" style="42" customWidth="1"/>
    <col min="9477" max="9729" width="11.42578125" style="42"/>
    <col min="9730" max="9730" width="12.7109375" style="42" customWidth="1"/>
    <col min="9731" max="9732" width="16.7109375" style="42" customWidth="1"/>
    <col min="9733" max="9985" width="11.42578125" style="42"/>
    <col min="9986" max="9986" width="12.7109375" style="42" customWidth="1"/>
    <col min="9987" max="9988" width="16.7109375" style="42" customWidth="1"/>
    <col min="9989" max="10241" width="11.42578125" style="42"/>
    <col min="10242" max="10242" width="12.7109375" style="42" customWidth="1"/>
    <col min="10243" max="10244" width="16.7109375" style="42" customWidth="1"/>
    <col min="10245" max="10497" width="11.42578125" style="42"/>
    <col min="10498" max="10498" width="12.7109375" style="42" customWidth="1"/>
    <col min="10499" max="10500" width="16.7109375" style="42" customWidth="1"/>
    <col min="10501" max="10753" width="11.42578125" style="42"/>
    <col min="10754" max="10754" width="12.7109375" style="42" customWidth="1"/>
    <col min="10755" max="10756" width="16.7109375" style="42" customWidth="1"/>
    <col min="10757" max="11009" width="11.42578125" style="42"/>
    <col min="11010" max="11010" width="12.7109375" style="42" customWidth="1"/>
    <col min="11011" max="11012" width="16.7109375" style="42" customWidth="1"/>
    <col min="11013" max="11265" width="11.42578125" style="42"/>
    <col min="11266" max="11266" width="12.7109375" style="42" customWidth="1"/>
    <col min="11267" max="11268" width="16.7109375" style="42" customWidth="1"/>
    <col min="11269" max="11521" width="11.42578125" style="42"/>
    <col min="11522" max="11522" width="12.7109375" style="42" customWidth="1"/>
    <col min="11523" max="11524" width="16.7109375" style="42" customWidth="1"/>
    <col min="11525" max="11777" width="11.42578125" style="42"/>
    <col min="11778" max="11778" width="12.7109375" style="42" customWidth="1"/>
    <col min="11779" max="11780" width="16.7109375" style="42" customWidth="1"/>
    <col min="11781" max="12033" width="11.42578125" style="42"/>
    <col min="12034" max="12034" width="12.7109375" style="42" customWidth="1"/>
    <col min="12035" max="12036" width="16.7109375" style="42" customWidth="1"/>
    <col min="12037" max="12289" width="11.42578125" style="42"/>
    <col min="12290" max="12290" width="12.7109375" style="42" customWidth="1"/>
    <col min="12291" max="12292" width="16.7109375" style="42" customWidth="1"/>
    <col min="12293" max="12545" width="11.42578125" style="42"/>
    <col min="12546" max="12546" width="12.7109375" style="42" customWidth="1"/>
    <col min="12547" max="12548" width="16.7109375" style="42" customWidth="1"/>
    <col min="12549" max="12801" width="11.42578125" style="42"/>
    <col min="12802" max="12802" width="12.7109375" style="42" customWidth="1"/>
    <col min="12803" max="12804" width="16.7109375" style="42" customWidth="1"/>
    <col min="12805" max="13057" width="11.42578125" style="42"/>
    <col min="13058" max="13058" width="12.7109375" style="42" customWidth="1"/>
    <col min="13059" max="13060" width="16.7109375" style="42" customWidth="1"/>
    <col min="13061" max="13313" width="11.42578125" style="42"/>
    <col min="13314" max="13314" width="12.7109375" style="42" customWidth="1"/>
    <col min="13315" max="13316" width="16.7109375" style="42" customWidth="1"/>
    <col min="13317" max="13569" width="11.42578125" style="42"/>
    <col min="13570" max="13570" width="12.7109375" style="42" customWidth="1"/>
    <col min="13571" max="13572" width="16.7109375" style="42" customWidth="1"/>
    <col min="13573" max="13825" width="11.42578125" style="42"/>
    <col min="13826" max="13826" width="12.7109375" style="42" customWidth="1"/>
    <col min="13827" max="13828" width="16.7109375" style="42" customWidth="1"/>
    <col min="13829" max="14081" width="11.42578125" style="42"/>
    <col min="14082" max="14082" width="12.7109375" style="42" customWidth="1"/>
    <col min="14083" max="14084" width="16.7109375" style="42" customWidth="1"/>
    <col min="14085" max="14337" width="11.42578125" style="42"/>
    <col min="14338" max="14338" width="12.7109375" style="42" customWidth="1"/>
    <col min="14339" max="14340" width="16.7109375" style="42" customWidth="1"/>
    <col min="14341" max="14593" width="11.42578125" style="42"/>
    <col min="14594" max="14594" width="12.7109375" style="42" customWidth="1"/>
    <col min="14595" max="14596" width="16.7109375" style="42" customWidth="1"/>
    <col min="14597" max="14849" width="11.42578125" style="42"/>
    <col min="14850" max="14850" width="12.7109375" style="42" customWidth="1"/>
    <col min="14851" max="14852" width="16.7109375" style="42" customWidth="1"/>
    <col min="14853" max="15105" width="11.42578125" style="42"/>
    <col min="15106" max="15106" width="12.7109375" style="42" customWidth="1"/>
    <col min="15107" max="15108" width="16.7109375" style="42" customWidth="1"/>
    <col min="15109" max="15361" width="11.42578125" style="42"/>
    <col min="15362" max="15362" width="12.7109375" style="42" customWidth="1"/>
    <col min="15363" max="15364" width="16.7109375" style="42" customWidth="1"/>
    <col min="15365" max="15617" width="11.42578125" style="42"/>
    <col min="15618" max="15618" width="12.7109375" style="42" customWidth="1"/>
    <col min="15619" max="15620" width="16.7109375" style="42" customWidth="1"/>
    <col min="15621" max="15873" width="11.42578125" style="42"/>
    <col min="15874" max="15874" width="12.7109375" style="42" customWidth="1"/>
    <col min="15875" max="15876" width="16.7109375" style="42" customWidth="1"/>
    <col min="15877" max="16129" width="11.42578125" style="42"/>
    <col min="16130" max="16130" width="12.7109375" style="42" customWidth="1"/>
    <col min="16131" max="16132" width="16.7109375" style="42" customWidth="1"/>
    <col min="16133" max="16384" width="11.42578125" style="42"/>
  </cols>
  <sheetData>
    <row r="1" spans="1:8" ht="49.9" customHeight="1">
      <c r="A1" s="81" t="s">
        <v>652</v>
      </c>
      <c r="B1" s="81"/>
      <c r="C1" s="81"/>
      <c r="D1" s="81"/>
      <c r="E1" s="81"/>
      <c r="F1" s="81"/>
      <c r="G1" s="81"/>
      <c r="H1" s="80"/>
    </row>
    <row r="25" spans="1:3">
      <c r="A25" s="890"/>
    </row>
    <row r="26" spans="1:3" ht="13.5" thickBot="1"/>
    <row r="27" spans="1:3" ht="41.25" customHeight="1" thickBot="1">
      <c r="A27" s="850" t="s">
        <v>474</v>
      </c>
      <c r="B27" s="583" t="s">
        <v>477</v>
      </c>
      <c r="C27" s="828" t="s">
        <v>476</v>
      </c>
    </row>
    <row r="28" spans="1:3" ht="18" customHeight="1">
      <c r="A28" s="324">
        <v>2009</v>
      </c>
      <c r="B28" s="229">
        <v>259702</v>
      </c>
      <c r="C28" s="231">
        <v>72208</v>
      </c>
    </row>
    <row r="29" spans="1:3" ht="18" customHeight="1">
      <c r="A29" s="325">
        <v>2010</v>
      </c>
      <c r="B29" s="232">
        <v>236808</v>
      </c>
      <c r="C29" s="233">
        <v>82185</v>
      </c>
    </row>
    <row r="30" spans="1:3" ht="18" customHeight="1">
      <c r="A30" s="325">
        <v>2011</v>
      </c>
      <c r="B30" s="232">
        <v>237625</v>
      </c>
      <c r="C30" s="233">
        <v>83528</v>
      </c>
    </row>
    <row r="31" spans="1:3" ht="18" customHeight="1">
      <c r="A31" s="325">
        <v>2012</v>
      </c>
      <c r="B31" s="232">
        <v>230745</v>
      </c>
      <c r="C31" s="233">
        <v>99745</v>
      </c>
    </row>
    <row r="32" spans="1:3" ht="18" customHeight="1">
      <c r="A32" s="325">
        <v>2013</v>
      </c>
      <c r="B32" s="232">
        <v>211586</v>
      </c>
      <c r="C32" s="233">
        <v>91870</v>
      </c>
    </row>
    <row r="33" spans="1:3" ht="18" customHeight="1">
      <c r="A33" s="325">
        <v>2014</v>
      </c>
      <c r="B33" s="232">
        <v>222131</v>
      </c>
      <c r="C33" s="233">
        <v>89308</v>
      </c>
    </row>
    <row r="34" spans="1:3" ht="18" customHeight="1">
      <c r="A34" s="325">
        <v>2015</v>
      </c>
      <c r="B34" s="232">
        <v>198331</v>
      </c>
      <c r="C34" s="233">
        <v>94958</v>
      </c>
    </row>
    <row r="35" spans="1:3" ht="18" customHeight="1">
      <c r="A35" s="325">
        <v>2016</v>
      </c>
      <c r="B35" s="232">
        <v>216509</v>
      </c>
      <c r="C35" s="233">
        <v>100568</v>
      </c>
    </row>
    <row r="36" spans="1:3" ht="18" customHeight="1">
      <c r="A36" s="325">
        <v>2017</v>
      </c>
      <c r="B36" s="232">
        <v>210528</v>
      </c>
      <c r="C36" s="233">
        <v>111261</v>
      </c>
    </row>
    <row r="37" spans="1:3" ht="18" customHeight="1">
      <c r="A37" s="991">
        <v>2018</v>
      </c>
      <c r="B37" s="989">
        <v>224619.36600000001</v>
      </c>
      <c r="C37" s="992">
        <v>106015.04000000001</v>
      </c>
    </row>
    <row r="38" spans="1:3" ht="18" customHeight="1" thickBot="1">
      <c r="A38" s="326">
        <v>2019</v>
      </c>
      <c r="B38" s="938">
        <v>201466</v>
      </c>
      <c r="C38" s="346">
        <v>120422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2"/>
  <sheetViews>
    <sheetView zoomScaleNormal="100" workbookViewId="0">
      <selection activeCell="I27" sqref="I27"/>
    </sheetView>
  </sheetViews>
  <sheetFormatPr baseColWidth="10" defaultRowHeight="12.75"/>
  <cols>
    <col min="1" max="1" width="16.85546875" style="42" customWidth="1"/>
    <col min="2" max="2" width="14.7109375" style="42" customWidth="1"/>
    <col min="3" max="6" width="15.7109375" style="42" customWidth="1"/>
    <col min="7" max="7" width="14.7109375" style="42" customWidth="1"/>
    <col min="8" max="258" width="11.42578125" style="42"/>
    <col min="259" max="262" width="15.7109375" style="42" customWidth="1"/>
    <col min="263" max="263" width="14.7109375" style="42" customWidth="1"/>
    <col min="264" max="514" width="11.42578125" style="42"/>
    <col min="515" max="518" width="15.7109375" style="42" customWidth="1"/>
    <col min="519" max="519" width="14.7109375" style="42" customWidth="1"/>
    <col min="520" max="770" width="11.42578125" style="42"/>
    <col min="771" max="774" width="15.7109375" style="42" customWidth="1"/>
    <col min="775" max="775" width="14.7109375" style="42" customWidth="1"/>
    <col min="776" max="1026" width="11.42578125" style="42"/>
    <col min="1027" max="1030" width="15.7109375" style="42" customWidth="1"/>
    <col min="1031" max="1031" width="14.7109375" style="42" customWidth="1"/>
    <col min="1032" max="1282" width="11.42578125" style="42"/>
    <col min="1283" max="1286" width="15.7109375" style="42" customWidth="1"/>
    <col min="1287" max="1287" width="14.7109375" style="42" customWidth="1"/>
    <col min="1288" max="1538" width="11.42578125" style="42"/>
    <col min="1539" max="1542" width="15.7109375" style="42" customWidth="1"/>
    <col min="1543" max="1543" width="14.7109375" style="42" customWidth="1"/>
    <col min="1544" max="1794" width="11.42578125" style="42"/>
    <col min="1795" max="1798" width="15.7109375" style="42" customWidth="1"/>
    <col min="1799" max="1799" width="14.7109375" style="42" customWidth="1"/>
    <col min="1800" max="2050" width="11.42578125" style="42"/>
    <col min="2051" max="2054" width="15.7109375" style="42" customWidth="1"/>
    <col min="2055" max="2055" width="14.7109375" style="42" customWidth="1"/>
    <col min="2056" max="2306" width="11.42578125" style="42"/>
    <col min="2307" max="2310" width="15.7109375" style="42" customWidth="1"/>
    <col min="2311" max="2311" width="14.7109375" style="42" customWidth="1"/>
    <col min="2312" max="2562" width="11.42578125" style="42"/>
    <col min="2563" max="2566" width="15.7109375" style="42" customWidth="1"/>
    <col min="2567" max="2567" width="14.7109375" style="42" customWidth="1"/>
    <col min="2568" max="2818" width="11.42578125" style="42"/>
    <col min="2819" max="2822" width="15.7109375" style="42" customWidth="1"/>
    <col min="2823" max="2823" width="14.7109375" style="42" customWidth="1"/>
    <col min="2824" max="3074" width="11.42578125" style="42"/>
    <col min="3075" max="3078" width="15.7109375" style="42" customWidth="1"/>
    <col min="3079" max="3079" width="14.7109375" style="42" customWidth="1"/>
    <col min="3080" max="3330" width="11.42578125" style="42"/>
    <col min="3331" max="3334" width="15.7109375" style="42" customWidth="1"/>
    <col min="3335" max="3335" width="14.7109375" style="42" customWidth="1"/>
    <col min="3336" max="3586" width="11.42578125" style="42"/>
    <col min="3587" max="3590" width="15.7109375" style="42" customWidth="1"/>
    <col min="3591" max="3591" width="14.7109375" style="42" customWidth="1"/>
    <col min="3592" max="3842" width="11.42578125" style="42"/>
    <col min="3843" max="3846" width="15.7109375" style="42" customWidth="1"/>
    <col min="3847" max="3847" width="14.7109375" style="42" customWidth="1"/>
    <col min="3848" max="4098" width="11.42578125" style="42"/>
    <col min="4099" max="4102" width="15.7109375" style="42" customWidth="1"/>
    <col min="4103" max="4103" width="14.7109375" style="42" customWidth="1"/>
    <col min="4104" max="4354" width="11.42578125" style="42"/>
    <col min="4355" max="4358" width="15.7109375" style="42" customWidth="1"/>
    <col min="4359" max="4359" width="14.7109375" style="42" customWidth="1"/>
    <col min="4360" max="4610" width="11.42578125" style="42"/>
    <col min="4611" max="4614" width="15.7109375" style="42" customWidth="1"/>
    <col min="4615" max="4615" width="14.7109375" style="42" customWidth="1"/>
    <col min="4616" max="4866" width="11.42578125" style="42"/>
    <col min="4867" max="4870" width="15.7109375" style="42" customWidth="1"/>
    <col min="4871" max="4871" width="14.7109375" style="42" customWidth="1"/>
    <col min="4872" max="5122" width="11.42578125" style="42"/>
    <col min="5123" max="5126" width="15.7109375" style="42" customWidth="1"/>
    <col min="5127" max="5127" width="14.7109375" style="42" customWidth="1"/>
    <col min="5128" max="5378" width="11.42578125" style="42"/>
    <col min="5379" max="5382" width="15.7109375" style="42" customWidth="1"/>
    <col min="5383" max="5383" width="14.7109375" style="42" customWidth="1"/>
    <col min="5384" max="5634" width="11.42578125" style="42"/>
    <col min="5635" max="5638" width="15.7109375" style="42" customWidth="1"/>
    <col min="5639" max="5639" width="14.7109375" style="42" customWidth="1"/>
    <col min="5640" max="5890" width="11.42578125" style="42"/>
    <col min="5891" max="5894" width="15.7109375" style="42" customWidth="1"/>
    <col min="5895" max="5895" width="14.7109375" style="42" customWidth="1"/>
    <col min="5896" max="6146" width="11.42578125" style="42"/>
    <col min="6147" max="6150" width="15.7109375" style="42" customWidth="1"/>
    <col min="6151" max="6151" width="14.7109375" style="42" customWidth="1"/>
    <col min="6152" max="6402" width="11.42578125" style="42"/>
    <col min="6403" max="6406" width="15.7109375" style="42" customWidth="1"/>
    <col min="6407" max="6407" width="14.7109375" style="42" customWidth="1"/>
    <col min="6408" max="6658" width="11.42578125" style="42"/>
    <col min="6659" max="6662" width="15.7109375" style="42" customWidth="1"/>
    <col min="6663" max="6663" width="14.7109375" style="42" customWidth="1"/>
    <col min="6664" max="6914" width="11.42578125" style="42"/>
    <col min="6915" max="6918" width="15.7109375" style="42" customWidth="1"/>
    <col min="6919" max="6919" width="14.7109375" style="42" customWidth="1"/>
    <col min="6920" max="7170" width="11.42578125" style="42"/>
    <col min="7171" max="7174" width="15.7109375" style="42" customWidth="1"/>
    <col min="7175" max="7175" width="14.7109375" style="42" customWidth="1"/>
    <col min="7176" max="7426" width="11.42578125" style="42"/>
    <col min="7427" max="7430" width="15.7109375" style="42" customWidth="1"/>
    <col min="7431" max="7431" width="14.7109375" style="42" customWidth="1"/>
    <col min="7432" max="7682" width="11.42578125" style="42"/>
    <col min="7683" max="7686" width="15.7109375" style="42" customWidth="1"/>
    <col min="7687" max="7687" width="14.7109375" style="42" customWidth="1"/>
    <col min="7688" max="7938" width="11.42578125" style="42"/>
    <col min="7939" max="7942" width="15.7109375" style="42" customWidth="1"/>
    <col min="7943" max="7943" width="14.7109375" style="42" customWidth="1"/>
    <col min="7944" max="8194" width="11.42578125" style="42"/>
    <col min="8195" max="8198" width="15.7109375" style="42" customWidth="1"/>
    <col min="8199" max="8199" width="14.7109375" style="42" customWidth="1"/>
    <col min="8200" max="8450" width="11.42578125" style="42"/>
    <col min="8451" max="8454" width="15.7109375" style="42" customWidth="1"/>
    <col min="8455" max="8455" width="14.7109375" style="42" customWidth="1"/>
    <col min="8456" max="8706" width="11.42578125" style="42"/>
    <col min="8707" max="8710" width="15.7109375" style="42" customWidth="1"/>
    <col min="8711" max="8711" width="14.7109375" style="42" customWidth="1"/>
    <col min="8712" max="8962" width="11.42578125" style="42"/>
    <col min="8963" max="8966" width="15.7109375" style="42" customWidth="1"/>
    <col min="8967" max="8967" width="14.7109375" style="42" customWidth="1"/>
    <col min="8968" max="9218" width="11.42578125" style="42"/>
    <col min="9219" max="9222" width="15.7109375" style="42" customWidth="1"/>
    <col min="9223" max="9223" width="14.7109375" style="42" customWidth="1"/>
    <col min="9224" max="9474" width="11.42578125" style="42"/>
    <col min="9475" max="9478" width="15.7109375" style="42" customWidth="1"/>
    <col min="9479" max="9479" width="14.7109375" style="42" customWidth="1"/>
    <col min="9480" max="9730" width="11.42578125" style="42"/>
    <col min="9731" max="9734" width="15.7109375" style="42" customWidth="1"/>
    <col min="9735" max="9735" width="14.7109375" style="42" customWidth="1"/>
    <col min="9736" max="9986" width="11.42578125" style="42"/>
    <col min="9987" max="9990" width="15.7109375" style="42" customWidth="1"/>
    <col min="9991" max="9991" width="14.7109375" style="42" customWidth="1"/>
    <col min="9992" max="10242" width="11.42578125" style="42"/>
    <col min="10243" max="10246" width="15.7109375" style="42" customWidth="1"/>
    <col min="10247" max="10247" width="14.7109375" style="42" customWidth="1"/>
    <col min="10248" max="10498" width="11.42578125" style="42"/>
    <col min="10499" max="10502" width="15.7109375" style="42" customWidth="1"/>
    <col min="10503" max="10503" width="14.7109375" style="42" customWidth="1"/>
    <col min="10504" max="10754" width="11.42578125" style="42"/>
    <col min="10755" max="10758" width="15.7109375" style="42" customWidth="1"/>
    <col min="10759" max="10759" width="14.7109375" style="42" customWidth="1"/>
    <col min="10760" max="11010" width="11.42578125" style="42"/>
    <col min="11011" max="11014" width="15.7109375" style="42" customWidth="1"/>
    <col min="11015" max="11015" width="14.7109375" style="42" customWidth="1"/>
    <col min="11016" max="11266" width="11.42578125" style="42"/>
    <col min="11267" max="11270" width="15.7109375" style="42" customWidth="1"/>
    <col min="11271" max="11271" width="14.7109375" style="42" customWidth="1"/>
    <col min="11272" max="11522" width="11.42578125" style="42"/>
    <col min="11523" max="11526" width="15.7109375" style="42" customWidth="1"/>
    <col min="11527" max="11527" width="14.7109375" style="42" customWidth="1"/>
    <col min="11528" max="11778" width="11.42578125" style="42"/>
    <col min="11779" max="11782" width="15.7109375" style="42" customWidth="1"/>
    <col min="11783" max="11783" width="14.7109375" style="42" customWidth="1"/>
    <col min="11784" max="12034" width="11.42578125" style="42"/>
    <col min="12035" max="12038" width="15.7109375" style="42" customWidth="1"/>
    <col min="12039" max="12039" width="14.7109375" style="42" customWidth="1"/>
    <col min="12040" max="12290" width="11.42578125" style="42"/>
    <col min="12291" max="12294" width="15.7109375" style="42" customWidth="1"/>
    <col min="12295" max="12295" width="14.7109375" style="42" customWidth="1"/>
    <col min="12296" max="12546" width="11.42578125" style="42"/>
    <col min="12547" max="12550" width="15.7109375" style="42" customWidth="1"/>
    <col min="12551" max="12551" width="14.7109375" style="42" customWidth="1"/>
    <col min="12552" max="12802" width="11.42578125" style="42"/>
    <col min="12803" max="12806" width="15.7109375" style="42" customWidth="1"/>
    <col min="12807" max="12807" width="14.7109375" style="42" customWidth="1"/>
    <col min="12808" max="13058" width="11.42578125" style="42"/>
    <col min="13059" max="13062" width="15.7109375" style="42" customWidth="1"/>
    <col min="13063" max="13063" width="14.7109375" style="42" customWidth="1"/>
    <col min="13064" max="13314" width="11.42578125" style="42"/>
    <col min="13315" max="13318" width="15.7109375" style="42" customWidth="1"/>
    <col min="13319" max="13319" width="14.7109375" style="42" customWidth="1"/>
    <col min="13320" max="13570" width="11.42578125" style="42"/>
    <col min="13571" max="13574" width="15.7109375" style="42" customWidth="1"/>
    <col min="13575" max="13575" width="14.7109375" style="42" customWidth="1"/>
    <col min="13576" max="13826" width="11.42578125" style="42"/>
    <col min="13827" max="13830" width="15.7109375" style="42" customWidth="1"/>
    <col min="13831" max="13831" width="14.7109375" style="42" customWidth="1"/>
    <col min="13832" max="14082" width="11.42578125" style="42"/>
    <col min="14083" max="14086" width="15.7109375" style="42" customWidth="1"/>
    <col min="14087" max="14087" width="14.7109375" style="42" customWidth="1"/>
    <col min="14088" max="14338" width="11.42578125" style="42"/>
    <col min="14339" max="14342" width="15.7109375" style="42" customWidth="1"/>
    <col min="14343" max="14343" width="14.7109375" style="42" customWidth="1"/>
    <col min="14344" max="14594" width="11.42578125" style="42"/>
    <col min="14595" max="14598" width="15.7109375" style="42" customWidth="1"/>
    <col min="14599" max="14599" width="14.7109375" style="42" customWidth="1"/>
    <col min="14600" max="14850" width="11.42578125" style="42"/>
    <col min="14851" max="14854" width="15.7109375" style="42" customWidth="1"/>
    <col min="14855" max="14855" width="14.7109375" style="42" customWidth="1"/>
    <col min="14856" max="15106" width="11.42578125" style="42"/>
    <col min="15107" max="15110" width="15.7109375" style="42" customWidth="1"/>
    <col min="15111" max="15111" width="14.7109375" style="42" customWidth="1"/>
    <col min="15112" max="15362" width="11.42578125" style="42"/>
    <col min="15363" max="15366" width="15.7109375" style="42" customWidth="1"/>
    <col min="15367" max="15367" width="14.7109375" style="42" customWidth="1"/>
    <col min="15368" max="15618" width="11.42578125" style="42"/>
    <col min="15619" max="15622" width="15.7109375" style="42" customWidth="1"/>
    <col min="15623" max="15623" width="14.7109375" style="42" customWidth="1"/>
    <col min="15624" max="15874" width="11.42578125" style="42"/>
    <col min="15875" max="15878" width="15.7109375" style="42" customWidth="1"/>
    <col min="15879" max="15879" width="14.7109375" style="42" customWidth="1"/>
    <col min="15880" max="16130" width="11.42578125" style="42"/>
    <col min="16131" max="16134" width="15.7109375" style="42" customWidth="1"/>
    <col min="16135" max="16135" width="14.7109375" style="42" customWidth="1"/>
    <col min="16136" max="16384" width="11.42578125" style="42"/>
  </cols>
  <sheetData>
    <row r="1" spans="1:8" ht="49.9" customHeight="1">
      <c r="A1" s="81" t="s">
        <v>653</v>
      </c>
      <c r="B1" s="81"/>
      <c r="C1" s="81"/>
      <c r="D1" s="81"/>
      <c r="E1" s="81"/>
      <c r="F1" s="81"/>
      <c r="G1" s="81"/>
      <c r="H1" s="80"/>
    </row>
    <row r="21" spans="1:7">
      <c r="C21" s="143"/>
    </row>
    <row r="29" spans="1:7">
      <c r="A29" s="890"/>
    </row>
    <row r="30" spans="1:7" ht="13.5" thickBot="1"/>
    <row r="31" spans="1:7" ht="34.9" customHeight="1" thickBot="1">
      <c r="A31" s="850" t="s">
        <v>474</v>
      </c>
      <c r="B31" s="583" t="s">
        <v>479</v>
      </c>
      <c r="C31" s="583" t="s">
        <v>478</v>
      </c>
      <c r="D31" s="583" t="s">
        <v>272</v>
      </c>
      <c r="G31"/>
    </row>
    <row r="32" spans="1:7" ht="18" customHeight="1">
      <c r="A32" s="324">
        <v>2009</v>
      </c>
      <c r="B32" s="229">
        <v>111037.303</v>
      </c>
      <c r="C32" s="231">
        <v>-285706.97100000002</v>
      </c>
      <c r="D32" s="229">
        <f>B32+C32</f>
        <v>-174669.66800000001</v>
      </c>
      <c r="G32"/>
    </row>
    <row r="33" spans="1:7" ht="18" customHeight="1">
      <c r="A33" s="325">
        <v>2010</v>
      </c>
      <c r="B33" s="232">
        <v>96576.254000000001</v>
      </c>
      <c r="C33" s="233">
        <v>-242527.91</v>
      </c>
      <c r="D33" s="232">
        <f t="shared" ref="D33:D39" si="0">B33+C33</f>
        <v>-145951.65600000002</v>
      </c>
      <c r="G33"/>
    </row>
    <row r="34" spans="1:7" ht="18" customHeight="1">
      <c r="A34" s="325">
        <v>2011</v>
      </c>
      <c r="B34" s="232">
        <v>90014.588000000003</v>
      </c>
      <c r="C34" s="233">
        <v>-224438.011</v>
      </c>
      <c r="D34" s="232">
        <f t="shared" si="0"/>
        <v>-134423.42300000001</v>
      </c>
      <c r="G34"/>
    </row>
    <row r="35" spans="1:7" ht="18" customHeight="1">
      <c r="A35" s="325">
        <v>2012</v>
      </c>
      <c r="B35" s="232">
        <v>126538.98699999999</v>
      </c>
      <c r="C35" s="233">
        <v>-219516.481</v>
      </c>
      <c r="D35" s="232">
        <f t="shared" si="0"/>
        <v>-92977.494000000006</v>
      </c>
      <c r="G35"/>
    </row>
    <row r="36" spans="1:7" ht="18" customHeight="1">
      <c r="A36" s="325">
        <v>2013</v>
      </c>
      <c r="B36" s="232">
        <v>89274.188999999998</v>
      </c>
      <c r="C36" s="233">
        <v>-217318.717</v>
      </c>
      <c r="D36" s="232">
        <f t="shared" si="0"/>
        <v>-128044.52800000001</v>
      </c>
      <c r="G36"/>
    </row>
    <row r="37" spans="1:7" ht="18" customHeight="1">
      <c r="A37" s="325">
        <v>2014</v>
      </c>
      <c r="B37" s="232">
        <v>90756.111000000004</v>
      </c>
      <c r="C37" s="233">
        <v>-189377.902</v>
      </c>
      <c r="D37" s="232">
        <f t="shared" si="0"/>
        <v>-98621.790999999997</v>
      </c>
      <c r="G37"/>
    </row>
    <row r="38" spans="1:7" ht="18" customHeight="1">
      <c r="A38" s="325">
        <v>2015</v>
      </c>
      <c r="B38" s="232">
        <v>109397.39200000001</v>
      </c>
      <c r="C38" s="233">
        <v>-185305.11</v>
      </c>
      <c r="D38" s="232">
        <f t="shared" si="0"/>
        <v>-75907.717999999979</v>
      </c>
      <c r="G38"/>
    </row>
    <row r="39" spans="1:7" ht="18" customHeight="1">
      <c r="A39" s="325">
        <v>2016</v>
      </c>
      <c r="B39" s="232">
        <v>124091.908</v>
      </c>
      <c r="C39" s="233">
        <v>-193818.82199999999</v>
      </c>
      <c r="D39" s="232">
        <f t="shared" si="0"/>
        <v>-69726.91399999999</v>
      </c>
      <c r="G39"/>
    </row>
    <row r="40" spans="1:7" ht="18" customHeight="1">
      <c r="A40" s="325">
        <v>2017</v>
      </c>
      <c r="B40" s="232">
        <v>155476</v>
      </c>
      <c r="C40" s="233">
        <v>-177028</v>
      </c>
      <c r="D40" s="233">
        <f t="shared" ref="D40:D41" si="1">B40+C40</f>
        <v>-21552</v>
      </c>
      <c r="G40"/>
    </row>
    <row r="41" spans="1:7" ht="18" customHeight="1">
      <c r="A41" s="991">
        <v>2018</v>
      </c>
      <c r="B41" s="993">
        <v>177646</v>
      </c>
      <c r="C41" s="994">
        <v>-178609</v>
      </c>
      <c r="D41" s="994">
        <f t="shared" si="1"/>
        <v>-963</v>
      </c>
      <c r="G41"/>
    </row>
    <row r="42" spans="1:7" ht="18" customHeight="1" thickBot="1">
      <c r="A42" s="326">
        <v>2019</v>
      </c>
      <c r="B42" s="230">
        <v>207449</v>
      </c>
      <c r="C42" s="234">
        <v>-167723</v>
      </c>
      <c r="D42" s="234">
        <v>39726</v>
      </c>
      <c r="G42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8"/>
  <sheetViews>
    <sheetView workbookViewId="0">
      <selection activeCell="G21" sqref="G21"/>
    </sheetView>
  </sheetViews>
  <sheetFormatPr baseColWidth="10" defaultRowHeight="12.75"/>
  <cols>
    <col min="1" max="1" width="26.5703125" style="42" customWidth="1"/>
    <col min="2" max="3" width="16.42578125" style="42" customWidth="1"/>
    <col min="4" max="4" width="2.28515625" style="42" customWidth="1"/>
    <col min="5" max="5" width="12.140625" style="42" customWidth="1"/>
    <col min="6" max="6" width="12.42578125" style="42" customWidth="1"/>
    <col min="7" max="255" width="11.42578125" style="42"/>
    <col min="256" max="256" width="10.85546875" style="42" customWidth="1"/>
    <col min="257" max="257" width="19.85546875" style="42" customWidth="1"/>
    <col min="258" max="260" width="17.7109375" style="42" customWidth="1"/>
    <col min="261" max="511" width="11.42578125" style="42"/>
    <col min="512" max="512" width="10.85546875" style="42" customWidth="1"/>
    <col min="513" max="513" width="19.85546875" style="42" customWidth="1"/>
    <col min="514" max="516" width="17.7109375" style="42" customWidth="1"/>
    <col min="517" max="767" width="11.42578125" style="42"/>
    <col min="768" max="768" width="10.85546875" style="42" customWidth="1"/>
    <col min="769" max="769" width="19.85546875" style="42" customWidth="1"/>
    <col min="770" max="772" width="17.7109375" style="42" customWidth="1"/>
    <col min="773" max="1023" width="11.42578125" style="42"/>
    <col min="1024" max="1024" width="10.85546875" style="42" customWidth="1"/>
    <col min="1025" max="1025" width="19.85546875" style="42" customWidth="1"/>
    <col min="1026" max="1028" width="17.7109375" style="42" customWidth="1"/>
    <col min="1029" max="1279" width="11.42578125" style="42"/>
    <col min="1280" max="1280" width="10.85546875" style="42" customWidth="1"/>
    <col min="1281" max="1281" width="19.85546875" style="42" customWidth="1"/>
    <col min="1282" max="1284" width="17.7109375" style="42" customWidth="1"/>
    <col min="1285" max="1535" width="11.42578125" style="42"/>
    <col min="1536" max="1536" width="10.85546875" style="42" customWidth="1"/>
    <col min="1537" max="1537" width="19.85546875" style="42" customWidth="1"/>
    <col min="1538" max="1540" width="17.7109375" style="42" customWidth="1"/>
    <col min="1541" max="1791" width="11.42578125" style="42"/>
    <col min="1792" max="1792" width="10.85546875" style="42" customWidth="1"/>
    <col min="1793" max="1793" width="19.85546875" style="42" customWidth="1"/>
    <col min="1794" max="1796" width="17.7109375" style="42" customWidth="1"/>
    <col min="1797" max="2047" width="11.42578125" style="42"/>
    <col min="2048" max="2048" width="10.85546875" style="42" customWidth="1"/>
    <col min="2049" max="2049" width="19.85546875" style="42" customWidth="1"/>
    <col min="2050" max="2052" width="17.7109375" style="42" customWidth="1"/>
    <col min="2053" max="2303" width="11.42578125" style="42"/>
    <col min="2304" max="2304" width="10.85546875" style="42" customWidth="1"/>
    <col min="2305" max="2305" width="19.85546875" style="42" customWidth="1"/>
    <col min="2306" max="2308" width="17.7109375" style="42" customWidth="1"/>
    <col min="2309" max="2559" width="11.42578125" style="42"/>
    <col min="2560" max="2560" width="10.85546875" style="42" customWidth="1"/>
    <col min="2561" max="2561" width="19.85546875" style="42" customWidth="1"/>
    <col min="2562" max="2564" width="17.7109375" style="42" customWidth="1"/>
    <col min="2565" max="2815" width="11.42578125" style="42"/>
    <col min="2816" max="2816" width="10.85546875" style="42" customWidth="1"/>
    <col min="2817" max="2817" width="19.85546875" style="42" customWidth="1"/>
    <col min="2818" max="2820" width="17.7109375" style="42" customWidth="1"/>
    <col min="2821" max="3071" width="11.42578125" style="42"/>
    <col min="3072" max="3072" width="10.85546875" style="42" customWidth="1"/>
    <col min="3073" max="3073" width="19.85546875" style="42" customWidth="1"/>
    <col min="3074" max="3076" width="17.7109375" style="42" customWidth="1"/>
    <col min="3077" max="3327" width="11.42578125" style="42"/>
    <col min="3328" max="3328" width="10.85546875" style="42" customWidth="1"/>
    <col min="3329" max="3329" width="19.85546875" style="42" customWidth="1"/>
    <col min="3330" max="3332" width="17.7109375" style="42" customWidth="1"/>
    <col min="3333" max="3583" width="11.42578125" style="42"/>
    <col min="3584" max="3584" width="10.85546875" style="42" customWidth="1"/>
    <col min="3585" max="3585" width="19.85546875" style="42" customWidth="1"/>
    <col min="3586" max="3588" width="17.7109375" style="42" customWidth="1"/>
    <col min="3589" max="3839" width="11.42578125" style="42"/>
    <col min="3840" max="3840" width="10.85546875" style="42" customWidth="1"/>
    <col min="3841" max="3841" width="19.85546875" style="42" customWidth="1"/>
    <col min="3842" max="3844" width="17.7109375" style="42" customWidth="1"/>
    <col min="3845" max="4095" width="11.42578125" style="42"/>
    <col min="4096" max="4096" width="10.85546875" style="42" customWidth="1"/>
    <col min="4097" max="4097" width="19.85546875" style="42" customWidth="1"/>
    <col min="4098" max="4100" width="17.7109375" style="42" customWidth="1"/>
    <col min="4101" max="4351" width="11.42578125" style="42"/>
    <col min="4352" max="4352" width="10.85546875" style="42" customWidth="1"/>
    <col min="4353" max="4353" width="19.85546875" style="42" customWidth="1"/>
    <col min="4354" max="4356" width="17.7109375" style="42" customWidth="1"/>
    <col min="4357" max="4607" width="11.42578125" style="42"/>
    <col min="4608" max="4608" width="10.85546875" style="42" customWidth="1"/>
    <col min="4609" max="4609" width="19.85546875" style="42" customWidth="1"/>
    <col min="4610" max="4612" width="17.7109375" style="42" customWidth="1"/>
    <col min="4613" max="4863" width="11.42578125" style="42"/>
    <col min="4864" max="4864" width="10.85546875" style="42" customWidth="1"/>
    <col min="4865" max="4865" width="19.85546875" style="42" customWidth="1"/>
    <col min="4866" max="4868" width="17.7109375" style="42" customWidth="1"/>
    <col min="4869" max="5119" width="11.42578125" style="42"/>
    <col min="5120" max="5120" width="10.85546875" style="42" customWidth="1"/>
    <col min="5121" max="5121" width="19.85546875" style="42" customWidth="1"/>
    <col min="5122" max="5124" width="17.7109375" style="42" customWidth="1"/>
    <col min="5125" max="5375" width="11.42578125" style="42"/>
    <col min="5376" max="5376" width="10.85546875" style="42" customWidth="1"/>
    <col min="5377" max="5377" width="19.85546875" style="42" customWidth="1"/>
    <col min="5378" max="5380" width="17.7109375" style="42" customWidth="1"/>
    <col min="5381" max="5631" width="11.42578125" style="42"/>
    <col min="5632" max="5632" width="10.85546875" style="42" customWidth="1"/>
    <col min="5633" max="5633" width="19.85546875" style="42" customWidth="1"/>
    <col min="5634" max="5636" width="17.7109375" style="42" customWidth="1"/>
    <col min="5637" max="5887" width="11.42578125" style="42"/>
    <col min="5888" max="5888" width="10.85546875" style="42" customWidth="1"/>
    <col min="5889" max="5889" width="19.85546875" style="42" customWidth="1"/>
    <col min="5890" max="5892" width="17.7109375" style="42" customWidth="1"/>
    <col min="5893" max="6143" width="11.42578125" style="42"/>
    <col min="6144" max="6144" width="10.85546875" style="42" customWidth="1"/>
    <col min="6145" max="6145" width="19.85546875" style="42" customWidth="1"/>
    <col min="6146" max="6148" width="17.7109375" style="42" customWidth="1"/>
    <col min="6149" max="6399" width="11.42578125" style="42"/>
    <col min="6400" max="6400" width="10.85546875" style="42" customWidth="1"/>
    <col min="6401" max="6401" width="19.85546875" style="42" customWidth="1"/>
    <col min="6402" max="6404" width="17.7109375" style="42" customWidth="1"/>
    <col min="6405" max="6655" width="11.42578125" style="42"/>
    <col min="6656" max="6656" width="10.85546875" style="42" customWidth="1"/>
    <col min="6657" max="6657" width="19.85546875" style="42" customWidth="1"/>
    <col min="6658" max="6660" width="17.7109375" style="42" customWidth="1"/>
    <col min="6661" max="6911" width="11.42578125" style="42"/>
    <col min="6912" max="6912" width="10.85546875" style="42" customWidth="1"/>
    <col min="6913" max="6913" width="19.85546875" style="42" customWidth="1"/>
    <col min="6914" max="6916" width="17.7109375" style="42" customWidth="1"/>
    <col min="6917" max="7167" width="11.42578125" style="42"/>
    <col min="7168" max="7168" width="10.85546875" style="42" customWidth="1"/>
    <col min="7169" max="7169" width="19.85546875" style="42" customWidth="1"/>
    <col min="7170" max="7172" width="17.7109375" style="42" customWidth="1"/>
    <col min="7173" max="7423" width="11.42578125" style="42"/>
    <col min="7424" max="7424" width="10.85546875" style="42" customWidth="1"/>
    <col min="7425" max="7425" width="19.85546875" style="42" customWidth="1"/>
    <col min="7426" max="7428" width="17.7109375" style="42" customWidth="1"/>
    <col min="7429" max="7679" width="11.42578125" style="42"/>
    <col min="7680" max="7680" width="10.85546875" style="42" customWidth="1"/>
    <col min="7681" max="7681" width="19.85546875" style="42" customWidth="1"/>
    <col min="7682" max="7684" width="17.7109375" style="42" customWidth="1"/>
    <col min="7685" max="7935" width="11.42578125" style="42"/>
    <col min="7936" max="7936" width="10.85546875" style="42" customWidth="1"/>
    <col min="7937" max="7937" width="19.85546875" style="42" customWidth="1"/>
    <col min="7938" max="7940" width="17.7109375" style="42" customWidth="1"/>
    <col min="7941" max="8191" width="11.42578125" style="42"/>
    <col min="8192" max="8192" width="10.85546875" style="42" customWidth="1"/>
    <col min="8193" max="8193" width="19.85546875" style="42" customWidth="1"/>
    <col min="8194" max="8196" width="17.7109375" style="42" customWidth="1"/>
    <col min="8197" max="8447" width="11.42578125" style="42"/>
    <col min="8448" max="8448" width="10.85546875" style="42" customWidth="1"/>
    <col min="8449" max="8449" width="19.85546875" style="42" customWidth="1"/>
    <col min="8450" max="8452" width="17.7109375" style="42" customWidth="1"/>
    <col min="8453" max="8703" width="11.42578125" style="42"/>
    <col min="8704" max="8704" width="10.85546875" style="42" customWidth="1"/>
    <col min="8705" max="8705" width="19.85546875" style="42" customWidth="1"/>
    <col min="8706" max="8708" width="17.7109375" style="42" customWidth="1"/>
    <col min="8709" max="8959" width="11.42578125" style="42"/>
    <col min="8960" max="8960" width="10.85546875" style="42" customWidth="1"/>
    <col min="8961" max="8961" width="19.85546875" style="42" customWidth="1"/>
    <col min="8962" max="8964" width="17.7109375" style="42" customWidth="1"/>
    <col min="8965" max="9215" width="11.42578125" style="42"/>
    <col min="9216" max="9216" width="10.85546875" style="42" customWidth="1"/>
    <col min="9217" max="9217" width="19.85546875" style="42" customWidth="1"/>
    <col min="9218" max="9220" width="17.7109375" style="42" customWidth="1"/>
    <col min="9221" max="9471" width="11.42578125" style="42"/>
    <col min="9472" max="9472" width="10.85546875" style="42" customWidth="1"/>
    <col min="9473" max="9473" width="19.85546875" style="42" customWidth="1"/>
    <col min="9474" max="9476" width="17.7109375" style="42" customWidth="1"/>
    <col min="9477" max="9727" width="11.42578125" style="42"/>
    <col min="9728" max="9728" width="10.85546875" style="42" customWidth="1"/>
    <col min="9729" max="9729" width="19.85546875" style="42" customWidth="1"/>
    <col min="9730" max="9732" width="17.7109375" style="42" customWidth="1"/>
    <col min="9733" max="9983" width="11.42578125" style="42"/>
    <col min="9984" max="9984" width="10.85546875" style="42" customWidth="1"/>
    <col min="9985" max="9985" width="19.85546875" style="42" customWidth="1"/>
    <col min="9986" max="9988" width="17.7109375" style="42" customWidth="1"/>
    <col min="9989" max="10239" width="11.42578125" style="42"/>
    <col min="10240" max="10240" width="10.85546875" style="42" customWidth="1"/>
    <col min="10241" max="10241" width="19.85546875" style="42" customWidth="1"/>
    <col min="10242" max="10244" width="17.7109375" style="42" customWidth="1"/>
    <col min="10245" max="10495" width="11.42578125" style="42"/>
    <col min="10496" max="10496" width="10.85546875" style="42" customWidth="1"/>
    <col min="10497" max="10497" width="19.85546875" style="42" customWidth="1"/>
    <col min="10498" max="10500" width="17.7109375" style="42" customWidth="1"/>
    <col min="10501" max="10751" width="11.42578125" style="42"/>
    <col min="10752" max="10752" width="10.85546875" style="42" customWidth="1"/>
    <col min="10753" max="10753" width="19.85546875" style="42" customWidth="1"/>
    <col min="10754" max="10756" width="17.7109375" style="42" customWidth="1"/>
    <col min="10757" max="11007" width="11.42578125" style="42"/>
    <col min="11008" max="11008" width="10.85546875" style="42" customWidth="1"/>
    <col min="11009" max="11009" width="19.85546875" style="42" customWidth="1"/>
    <col min="11010" max="11012" width="17.7109375" style="42" customWidth="1"/>
    <col min="11013" max="11263" width="11.42578125" style="42"/>
    <col min="11264" max="11264" width="10.85546875" style="42" customWidth="1"/>
    <col min="11265" max="11265" width="19.85546875" style="42" customWidth="1"/>
    <col min="11266" max="11268" width="17.7109375" style="42" customWidth="1"/>
    <col min="11269" max="11519" width="11.42578125" style="42"/>
    <col min="11520" max="11520" width="10.85546875" style="42" customWidth="1"/>
    <col min="11521" max="11521" width="19.85546875" style="42" customWidth="1"/>
    <col min="11522" max="11524" width="17.7109375" style="42" customWidth="1"/>
    <col min="11525" max="11775" width="11.42578125" style="42"/>
    <col min="11776" max="11776" width="10.85546875" style="42" customWidth="1"/>
    <col min="11777" max="11777" width="19.85546875" style="42" customWidth="1"/>
    <col min="11778" max="11780" width="17.7109375" style="42" customWidth="1"/>
    <col min="11781" max="12031" width="11.42578125" style="42"/>
    <col min="12032" max="12032" width="10.85546875" style="42" customWidth="1"/>
    <col min="12033" max="12033" width="19.85546875" style="42" customWidth="1"/>
    <col min="12034" max="12036" width="17.7109375" style="42" customWidth="1"/>
    <col min="12037" max="12287" width="11.42578125" style="42"/>
    <col min="12288" max="12288" width="10.85546875" style="42" customWidth="1"/>
    <col min="12289" max="12289" width="19.85546875" style="42" customWidth="1"/>
    <col min="12290" max="12292" width="17.7109375" style="42" customWidth="1"/>
    <col min="12293" max="12543" width="11.42578125" style="42"/>
    <col min="12544" max="12544" width="10.85546875" style="42" customWidth="1"/>
    <col min="12545" max="12545" width="19.85546875" style="42" customWidth="1"/>
    <col min="12546" max="12548" width="17.7109375" style="42" customWidth="1"/>
    <col min="12549" max="12799" width="11.42578125" style="42"/>
    <col min="12800" max="12800" width="10.85546875" style="42" customWidth="1"/>
    <col min="12801" max="12801" width="19.85546875" style="42" customWidth="1"/>
    <col min="12802" max="12804" width="17.7109375" style="42" customWidth="1"/>
    <col min="12805" max="13055" width="11.42578125" style="42"/>
    <col min="13056" max="13056" width="10.85546875" style="42" customWidth="1"/>
    <col min="13057" max="13057" width="19.85546875" style="42" customWidth="1"/>
    <col min="13058" max="13060" width="17.7109375" style="42" customWidth="1"/>
    <col min="13061" max="13311" width="11.42578125" style="42"/>
    <col min="13312" max="13312" width="10.85546875" style="42" customWidth="1"/>
    <col min="13313" max="13313" width="19.85546875" style="42" customWidth="1"/>
    <col min="13314" max="13316" width="17.7109375" style="42" customWidth="1"/>
    <col min="13317" max="13567" width="11.42578125" style="42"/>
    <col min="13568" max="13568" width="10.85546875" style="42" customWidth="1"/>
    <col min="13569" max="13569" width="19.85546875" style="42" customWidth="1"/>
    <col min="13570" max="13572" width="17.7109375" style="42" customWidth="1"/>
    <col min="13573" max="13823" width="11.42578125" style="42"/>
    <col min="13824" max="13824" width="10.85546875" style="42" customWidth="1"/>
    <col min="13825" max="13825" width="19.85546875" style="42" customWidth="1"/>
    <col min="13826" max="13828" width="17.7109375" style="42" customWidth="1"/>
    <col min="13829" max="14079" width="11.42578125" style="42"/>
    <col min="14080" max="14080" width="10.85546875" style="42" customWidth="1"/>
    <col min="14081" max="14081" width="19.85546875" style="42" customWidth="1"/>
    <col min="14082" max="14084" width="17.7109375" style="42" customWidth="1"/>
    <col min="14085" max="14335" width="11.42578125" style="42"/>
    <col min="14336" max="14336" width="10.85546875" style="42" customWidth="1"/>
    <col min="14337" max="14337" width="19.85546875" style="42" customWidth="1"/>
    <col min="14338" max="14340" width="17.7109375" style="42" customWidth="1"/>
    <col min="14341" max="14591" width="11.42578125" style="42"/>
    <col min="14592" max="14592" width="10.85546875" style="42" customWidth="1"/>
    <col min="14593" max="14593" width="19.85546875" style="42" customWidth="1"/>
    <col min="14594" max="14596" width="17.7109375" style="42" customWidth="1"/>
    <col min="14597" max="14847" width="11.42578125" style="42"/>
    <col min="14848" max="14848" width="10.85546875" style="42" customWidth="1"/>
    <col min="14849" max="14849" width="19.85546875" style="42" customWidth="1"/>
    <col min="14850" max="14852" width="17.7109375" style="42" customWidth="1"/>
    <col min="14853" max="15103" width="11.42578125" style="42"/>
    <col min="15104" max="15104" width="10.85546875" style="42" customWidth="1"/>
    <col min="15105" max="15105" width="19.85546875" style="42" customWidth="1"/>
    <col min="15106" max="15108" width="17.7109375" style="42" customWidth="1"/>
    <col min="15109" max="15359" width="11.42578125" style="42"/>
    <col min="15360" max="15360" width="10.85546875" style="42" customWidth="1"/>
    <col min="15361" max="15361" width="19.85546875" style="42" customWidth="1"/>
    <col min="15362" max="15364" width="17.7109375" style="42" customWidth="1"/>
    <col min="15365" max="15615" width="11.42578125" style="42"/>
    <col min="15616" max="15616" width="10.85546875" style="42" customWidth="1"/>
    <col min="15617" max="15617" width="19.85546875" style="42" customWidth="1"/>
    <col min="15618" max="15620" width="17.7109375" style="42" customWidth="1"/>
    <col min="15621" max="15871" width="11.42578125" style="42"/>
    <col min="15872" max="15872" width="10.85546875" style="42" customWidth="1"/>
    <col min="15873" max="15873" width="19.85546875" style="42" customWidth="1"/>
    <col min="15874" max="15876" width="17.7109375" style="42" customWidth="1"/>
    <col min="15877" max="16127" width="11.42578125" style="42"/>
    <col min="16128" max="16128" width="10.85546875" style="42" customWidth="1"/>
    <col min="16129" max="16129" width="19.85546875" style="42" customWidth="1"/>
    <col min="16130" max="16132" width="17.7109375" style="42" customWidth="1"/>
    <col min="16133" max="16384" width="11.42578125" style="42"/>
  </cols>
  <sheetData>
    <row r="1" spans="1:7" ht="59.45" customHeight="1" thickBot="1">
      <c r="A1" s="81" t="s">
        <v>654</v>
      </c>
      <c r="B1" s="81"/>
      <c r="C1" s="81"/>
      <c r="D1" s="81"/>
      <c r="E1" s="81"/>
      <c r="F1" s="80"/>
      <c r="G1" s="80"/>
    </row>
    <row r="2" spans="1:7" ht="15.75" thickBot="1">
      <c r="E2" s="1141" t="s">
        <v>581</v>
      </c>
      <c r="F2" s="1141"/>
    </row>
    <row r="3" spans="1:7" ht="34.9" customHeight="1" thickBot="1">
      <c r="A3" s="144"/>
      <c r="B3" s="583" t="s">
        <v>558</v>
      </c>
      <c r="C3" s="585" t="s">
        <v>592</v>
      </c>
      <c r="E3" s="596" t="s">
        <v>43</v>
      </c>
      <c r="F3" s="612" t="s">
        <v>1</v>
      </c>
    </row>
    <row r="4" spans="1:7" ht="19.899999999999999" customHeight="1">
      <c r="A4" s="609" t="s">
        <v>273</v>
      </c>
      <c r="B4" s="243">
        <v>5769</v>
      </c>
      <c r="C4" s="243">
        <v>7334</v>
      </c>
      <c r="E4" s="613">
        <f>C4-B4</f>
        <v>1565</v>
      </c>
      <c r="F4" s="851">
        <f>C4/B4-1</f>
        <v>0.27127751776737741</v>
      </c>
    </row>
    <row r="5" spans="1:7" ht="19.899999999999999" customHeight="1" thickBot="1">
      <c r="A5" s="610" t="s">
        <v>415</v>
      </c>
      <c r="B5" s="244">
        <v>37513.165000000001</v>
      </c>
      <c r="C5" s="244">
        <v>38421.385000000002</v>
      </c>
      <c r="E5" s="614">
        <f>C5-B5</f>
        <v>908.22000000000116</v>
      </c>
      <c r="F5" s="852">
        <f>C5/B5-1</f>
        <v>2.4210700430102428E-2</v>
      </c>
    </row>
    <row r="8" spans="1:7">
      <c r="A8" s="82"/>
    </row>
  </sheetData>
  <mergeCells count="1">
    <mergeCell ref="E2:F2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workbookViewId="0">
      <selection activeCell="J20" sqref="J20"/>
    </sheetView>
  </sheetViews>
  <sheetFormatPr baseColWidth="10" defaultRowHeight="12.75"/>
  <cols>
    <col min="1" max="1" width="41.140625" style="42" customWidth="1"/>
    <col min="2" max="2" width="12.7109375" style="42" customWidth="1"/>
    <col min="3" max="3" width="11.28515625" style="42" customWidth="1"/>
    <col min="4" max="4" width="2.28515625" style="42" customWidth="1"/>
    <col min="5" max="5" width="12.42578125" style="9" customWidth="1"/>
    <col min="6" max="6" width="12.85546875" style="9" customWidth="1"/>
    <col min="7" max="256" width="11.42578125" style="42"/>
    <col min="257" max="257" width="42.28515625" style="42" customWidth="1"/>
    <col min="258" max="259" width="15.7109375" style="42" customWidth="1"/>
    <col min="260" max="260" width="4.7109375" style="42" customWidth="1"/>
    <col min="261" max="262" width="14.7109375" style="42" customWidth="1"/>
    <col min="263" max="512" width="11.42578125" style="42"/>
    <col min="513" max="513" width="42.28515625" style="42" customWidth="1"/>
    <col min="514" max="515" width="15.7109375" style="42" customWidth="1"/>
    <col min="516" max="516" width="4.7109375" style="42" customWidth="1"/>
    <col min="517" max="518" width="14.7109375" style="42" customWidth="1"/>
    <col min="519" max="768" width="11.42578125" style="42"/>
    <col min="769" max="769" width="42.28515625" style="42" customWidth="1"/>
    <col min="770" max="771" width="15.7109375" style="42" customWidth="1"/>
    <col min="772" max="772" width="4.7109375" style="42" customWidth="1"/>
    <col min="773" max="774" width="14.7109375" style="42" customWidth="1"/>
    <col min="775" max="1024" width="11.42578125" style="42"/>
    <col min="1025" max="1025" width="42.28515625" style="42" customWidth="1"/>
    <col min="1026" max="1027" width="15.7109375" style="42" customWidth="1"/>
    <col min="1028" max="1028" width="4.7109375" style="42" customWidth="1"/>
    <col min="1029" max="1030" width="14.7109375" style="42" customWidth="1"/>
    <col min="1031" max="1280" width="11.42578125" style="42"/>
    <col min="1281" max="1281" width="42.28515625" style="42" customWidth="1"/>
    <col min="1282" max="1283" width="15.7109375" style="42" customWidth="1"/>
    <col min="1284" max="1284" width="4.7109375" style="42" customWidth="1"/>
    <col min="1285" max="1286" width="14.7109375" style="42" customWidth="1"/>
    <col min="1287" max="1536" width="11.42578125" style="42"/>
    <col min="1537" max="1537" width="42.28515625" style="42" customWidth="1"/>
    <col min="1538" max="1539" width="15.7109375" style="42" customWidth="1"/>
    <col min="1540" max="1540" width="4.7109375" style="42" customWidth="1"/>
    <col min="1541" max="1542" width="14.7109375" style="42" customWidth="1"/>
    <col min="1543" max="1792" width="11.42578125" style="42"/>
    <col min="1793" max="1793" width="42.28515625" style="42" customWidth="1"/>
    <col min="1794" max="1795" width="15.7109375" style="42" customWidth="1"/>
    <col min="1796" max="1796" width="4.7109375" style="42" customWidth="1"/>
    <col min="1797" max="1798" width="14.7109375" style="42" customWidth="1"/>
    <col min="1799" max="2048" width="11.42578125" style="42"/>
    <col min="2049" max="2049" width="42.28515625" style="42" customWidth="1"/>
    <col min="2050" max="2051" width="15.7109375" style="42" customWidth="1"/>
    <col min="2052" max="2052" width="4.7109375" style="42" customWidth="1"/>
    <col min="2053" max="2054" width="14.7109375" style="42" customWidth="1"/>
    <col min="2055" max="2304" width="11.42578125" style="42"/>
    <col min="2305" max="2305" width="42.28515625" style="42" customWidth="1"/>
    <col min="2306" max="2307" width="15.7109375" style="42" customWidth="1"/>
    <col min="2308" max="2308" width="4.7109375" style="42" customWidth="1"/>
    <col min="2309" max="2310" width="14.7109375" style="42" customWidth="1"/>
    <col min="2311" max="2560" width="11.42578125" style="42"/>
    <col min="2561" max="2561" width="42.28515625" style="42" customWidth="1"/>
    <col min="2562" max="2563" width="15.7109375" style="42" customWidth="1"/>
    <col min="2564" max="2564" width="4.7109375" style="42" customWidth="1"/>
    <col min="2565" max="2566" width="14.7109375" style="42" customWidth="1"/>
    <col min="2567" max="2816" width="11.42578125" style="42"/>
    <col min="2817" max="2817" width="42.28515625" style="42" customWidth="1"/>
    <col min="2818" max="2819" width="15.7109375" style="42" customWidth="1"/>
    <col min="2820" max="2820" width="4.7109375" style="42" customWidth="1"/>
    <col min="2821" max="2822" width="14.7109375" style="42" customWidth="1"/>
    <col min="2823" max="3072" width="11.42578125" style="42"/>
    <col min="3073" max="3073" width="42.28515625" style="42" customWidth="1"/>
    <col min="3074" max="3075" width="15.7109375" style="42" customWidth="1"/>
    <col min="3076" max="3076" width="4.7109375" style="42" customWidth="1"/>
    <col min="3077" max="3078" width="14.7109375" style="42" customWidth="1"/>
    <col min="3079" max="3328" width="11.42578125" style="42"/>
    <col min="3329" max="3329" width="42.28515625" style="42" customWidth="1"/>
    <col min="3330" max="3331" width="15.7109375" style="42" customWidth="1"/>
    <col min="3332" max="3332" width="4.7109375" style="42" customWidth="1"/>
    <col min="3333" max="3334" width="14.7109375" style="42" customWidth="1"/>
    <col min="3335" max="3584" width="11.42578125" style="42"/>
    <col min="3585" max="3585" width="42.28515625" style="42" customWidth="1"/>
    <col min="3586" max="3587" width="15.7109375" style="42" customWidth="1"/>
    <col min="3588" max="3588" width="4.7109375" style="42" customWidth="1"/>
    <col min="3589" max="3590" width="14.7109375" style="42" customWidth="1"/>
    <col min="3591" max="3840" width="11.42578125" style="42"/>
    <col min="3841" max="3841" width="42.28515625" style="42" customWidth="1"/>
    <col min="3842" max="3843" width="15.7109375" style="42" customWidth="1"/>
    <col min="3844" max="3844" width="4.7109375" style="42" customWidth="1"/>
    <col min="3845" max="3846" width="14.7109375" style="42" customWidth="1"/>
    <col min="3847" max="4096" width="11.42578125" style="42"/>
    <col min="4097" max="4097" width="42.28515625" style="42" customWidth="1"/>
    <col min="4098" max="4099" width="15.7109375" style="42" customWidth="1"/>
    <col min="4100" max="4100" width="4.7109375" style="42" customWidth="1"/>
    <col min="4101" max="4102" width="14.7109375" style="42" customWidth="1"/>
    <col min="4103" max="4352" width="11.42578125" style="42"/>
    <col min="4353" max="4353" width="42.28515625" style="42" customWidth="1"/>
    <col min="4354" max="4355" width="15.7109375" style="42" customWidth="1"/>
    <col min="4356" max="4356" width="4.7109375" style="42" customWidth="1"/>
    <col min="4357" max="4358" width="14.7109375" style="42" customWidth="1"/>
    <col min="4359" max="4608" width="11.42578125" style="42"/>
    <col min="4609" max="4609" width="42.28515625" style="42" customWidth="1"/>
    <col min="4610" max="4611" width="15.7109375" style="42" customWidth="1"/>
    <col min="4612" max="4612" width="4.7109375" style="42" customWidth="1"/>
    <col min="4613" max="4614" width="14.7109375" style="42" customWidth="1"/>
    <col min="4615" max="4864" width="11.42578125" style="42"/>
    <col min="4865" max="4865" width="42.28515625" style="42" customWidth="1"/>
    <col min="4866" max="4867" width="15.7109375" style="42" customWidth="1"/>
    <col min="4868" max="4868" width="4.7109375" style="42" customWidth="1"/>
    <col min="4869" max="4870" width="14.7109375" style="42" customWidth="1"/>
    <col min="4871" max="5120" width="11.42578125" style="42"/>
    <col min="5121" max="5121" width="42.28515625" style="42" customWidth="1"/>
    <col min="5122" max="5123" width="15.7109375" style="42" customWidth="1"/>
    <col min="5124" max="5124" width="4.7109375" style="42" customWidth="1"/>
    <col min="5125" max="5126" width="14.7109375" style="42" customWidth="1"/>
    <col min="5127" max="5376" width="11.42578125" style="42"/>
    <col min="5377" max="5377" width="42.28515625" style="42" customWidth="1"/>
    <col min="5378" max="5379" width="15.7109375" style="42" customWidth="1"/>
    <col min="5380" max="5380" width="4.7109375" style="42" customWidth="1"/>
    <col min="5381" max="5382" width="14.7109375" style="42" customWidth="1"/>
    <col min="5383" max="5632" width="11.42578125" style="42"/>
    <col min="5633" max="5633" width="42.28515625" style="42" customWidth="1"/>
    <col min="5634" max="5635" width="15.7109375" style="42" customWidth="1"/>
    <col min="5636" max="5636" width="4.7109375" style="42" customWidth="1"/>
    <col min="5637" max="5638" width="14.7109375" style="42" customWidth="1"/>
    <col min="5639" max="5888" width="11.42578125" style="42"/>
    <col min="5889" max="5889" width="42.28515625" style="42" customWidth="1"/>
    <col min="5890" max="5891" width="15.7109375" style="42" customWidth="1"/>
    <col min="5892" max="5892" width="4.7109375" style="42" customWidth="1"/>
    <col min="5893" max="5894" width="14.7109375" style="42" customWidth="1"/>
    <col min="5895" max="6144" width="11.42578125" style="42"/>
    <col min="6145" max="6145" width="42.28515625" style="42" customWidth="1"/>
    <col min="6146" max="6147" width="15.7109375" style="42" customWidth="1"/>
    <col min="6148" max="6148" width="4.7109375" style="42" customWidth="1"/>
    <col min="6149" max="6150" width="14.7109375" style="42" customWidth="1"/>
    <col min="6151" max="6400" width="11.42578125" style="42"/>
    <col min="6401" max="6401" width="42.28515625" style="42" customWidth="1"/>
    <col min="6402" max="6403" width="15.7109375" style="42" customWidth="1"/>
    <col min="6404" max="6404" width="4.7109375" style="42" customWidth="1"/>
    <col min="6405" max="6406" width="14.7109375" style="42" customWidth="1"/>
    <col min="6407" max="6656" width="11.42578125" style="42"/>
    <col min="6657" max="6657" width="42.28515625" style="42" customWidth="1"/>
    <col min="6658" max="6659" width="15.7109375" style="42" customWidth="1"/>
    <col min="6660" max="6660" width="4.7109375" style="42" customWidth="1"/>
    <col min="6661" max="6662" width="14.7109375" style="42" customWidth="1"/>
    <col min="6663" max="6912" width="11.42578125" style="42"/>
    <col min="6913" max="6913" width="42.28515625" style="42" customWidth="1"/>
    <col min="6914" max="6915" width="15.7109375" style="42" customWidth="1"/>
    <col min="6916" max="6916" width="4.7109375" style="42" customWidth="1"/>
    <col min="6917" max="6918" width="14.7109375" style="42" customWidth="1"/>
    <col min="6919" max="7168" width="11.42578125" style="42"/>
    <col min="7169" max="7169" width="42.28515625" style="42" customWidth="1"/>
    <col min="7170" max="7171" width="15.7109375" style="42" customWidth="1"/>
    <col min="7172" max="7172" width="4.7109375" style="42" customWidth="1"/>
    <col min="7173" max="7174" width="14.7109375" style="42" customWidth="1"/>
    <col min="7175" max="7424" width="11.42578125" style="42"/>
    <col min="7425" max="7425" width="42.28515625" style="42" customWidth="1"/>
    <col min="7426" max="7427" width="15.7109375" style="42" customWidth="1"/>
    <col min="7428" max="7428" width="4.7109375" style="42" customWidth="1"/>
    <col min="7429" max="7430" width="14.7109375" style="42" customWidth="1"/>
    <col min="7431" max="7680" width="11.42578125" style="42"/>
    <col min="7681" max="7681" width="42.28515625" style="42" customWidth="1"/>
    <col min="7682" max="7683" width="15.7109375" style="42" customWidth="1"/>
    <col min="7684" max="7684" width="4.7109375" style="42" customWidth="1"/>
    <col min="7685" max="7686" width="14.7109375" style="42" customWidth="1"/>
    <col min="7687" max="7936" width="11.42578125" style="42"/>
    <col min="7937" max="7937" width="42.28515625" style="42" customWidth="1"/>
    <col min="7938" max="7939" width="15.7109375" style="42" customWidth="1"/>
    <col min="7940" max="7940" width="4.7109375" style="42" customWidth="1"/>
    <col min="7941" max="7942" width="14.7109375" style="42" customWidth="1"/>
    <col min="7943" max="8192" width="11.42578125" style="42"/>
    <col min="8193" max="8193" width="42.28515625" style="42" customWidth="1"/>
    <col min="8194" max="8195" width="15.7109375" style="42" customWidth="1"/>
    <col min="8196" max="8196" width="4.7109375" style="42" customWidth="1"/>
    <col min="8197" max="8198" width="14.7109375" style="42" customWidth="1"/>
    <col min="8199" max="8448" width="11.42578125" style="42"/>
    <col min="8449" max="8449" width="42.28515625" style="42" customWidth="1"/>
    <col min="8450" max="8451" width="15.7109375" style="42" customWidth="1"/>
    <col min="8452" max="8452" width="4.7109375" style="42" customWidth="1"/>
    <col min="8453" max="8454" width="14.7109375" style="42" customWidth="1"/>
    <col min="8455" max="8704" width="11.42578125" style="42"/>
    <col min="8705" max="8705" width="42.28515625" style="42" customWidth="1"/>
    <col min="8706" max="8707" width="15.7109375" style="42" customWidth="1"/>
    <col min="8708" max="8708" width="4.7109375" style="42" customWidth="1"/>
    <col min="8709" max="8710" width="14.7109375" style="42" customWidth="1"/>
    <col min="8711" max="8960" width="11.42578125" style="42"/>
    <col min="8961" max="8961" width="42.28515625" style="42" customWidth="1"/>
    <col min="8962" max="8963" width="15.7109375" style="42" customWidth="1"/>
    <col min="8964" max="8964" width="4.7109375" style="42" customWidth="1"/>
    <col min="8965" max="8966" width="14.7109375" style="42" customWidth="1"/>
    <col min="8967" max="9216" width="11.42578125" style="42"/>
    <col min="9217" max="9217" width="42.28515625" style="42" customWidth="1"/>
    <col min="9218" max="9219" width="15.7109375" style="42" customWidth="1"/>
    <col min="9220" max="9220" width="4.7109375" style="42" customWidth="1"/>
    <col min="9221" max="9222" width="14.7109375" style="42" customWidth="1"/>
    <col min="9223" max="9472" width="11.42578125" style="42"/>
    <col min="9473" max="9473" width="42.28515625" style="42" customWidth="1"/>
    <col min="9474" max="9475" width="15.7109375" style="42" customWidth="1"/>
    <col min="9476" max="9476" width="4.7109375" style="42" customWidth="1"/>
    <col min="9477" max="9478" width="14.7109375" style="42" customWidth="1"/>
    <col min="9479" max="9728" width="11.42578125" style="42"/>
    <col min="9729" max="9729" width="42.28515625" style="42" customWidth="1"/>
    <col min="9730" max="9731" width="15.7109375" style="42" customWidth="1"/>
    <col min="9732" max="9732" width="4.7109375" style="42" customWidth="1"/>
    <col min="9733" max="9734" width="14.7109375" style="42" customWidth="1"/>
    <col min="9735" max="9984" width="11.42578125" style="42"/>
    <col min="9985" max="9985" width="42.28515625" style="42" customWidth="1"/>
    <col min="9986" max="9987" width="15.7109375" style="42" customWidth="1"/>
    <col min="9988" max="9988" width="4.7109375" style="42" customWidth="1"/>
    <col min="9989" max="9990" width="14.7109375" style="42" customWidth="1"/>
    <col min="9991" max="10240" width="11.42578125" style="42"/>
    <col min="10241" max="10241" width="42.28515625" style="42" customWidth="1"/>
    <col min="10242" max="10243" width="15.7109375" style="42" customWidth="1"/>
    <col min="10244" max="10244" width="4.7109375" style="42" customWidth="1"/>
    <col min="10245" max="10246" width="14.7109375" style="42" customWidth="1"/>
    <col min="10247" max="10496" width="11.42578125" style="42"/>
    <col min="10497" max="10497" width="42.28515625" style="42" customWidth="1"/>
    <col min="10498" max="10499" width="15.7109375" style="42" customWidth="1"/>
    <col min="10500" max="10500" width="4.7109375" style="42" customWidth="1"/>
    <col min="10501" max="10502" width="14.7109375" style="42" customWidth="1"/>
    <col min="10503" max="10752" width="11.42578125" style="42"/>
    <col min="10753" max="10753" width="42.28515625" style="42" customWidth="1"/>
    <col min="10754" max="10755" width="15.7109375" style="42" customWidth="1"/>
    <col min="10756" max="10756" width="4.7109375" style="42" customWidth="1"/>
    <col min="10757" max="10758" width="14.7109375" style="42" customWidth="1"/>
    <col min="10759" max="11008" width="11.42578125" style="42"/>
    <col min="11009" max="11009" width="42.28515625" style="42" customWidth="1"/>
    <col min="11010" max="11011" width="15.7109375" style="42" customWidth="1"/>
    <col min="11012" max="11012" width="4.7109375" style="42" customWidth="1"/>
    <col min="11013" max="11014" width="14.7109375" style="42" customWidth="1"/>
    <col min="11015" max="11264" width="11.42578125" style="42"/>
    <col min="11265" max="11265" width="42.28515625" style="42" customWidth="1"/>
    <col min="11266" max="11267" width="15.7109375" style="42" customWidth="1"/>
    <col min="11268" max="11268" width="4.7109375" style="42" customWidth="1"/>
    <col min="11269" max="11270" width="14.7109375" style="42" customWidth="1"/>
    <col min="11271" max="11520" width="11.42578125" style="42"/>
    <col min="11521" max="11521" width="42.28515625" style="42" customWidth="1"/>
    <col min="11522" max="11523" width="15.7109375" style="42" customWidth="1"/>
    <col min="11524" max="11524" width="4.7109375" style="42" customWidth="1"/>
    <col min="11525" max="11526" width="14.7109375" style="42" customWidth="1"/>
    <col min="11527" max="11776" width="11.42578125" style="42"/>
    <col min="11777" max="11777" width="42.28515625" style="42" customWidth="1"/>
    <col min="11778" max="11779" width="15.7109375" style="42" customWidth="1"/>
    <col min="11780" max="11780" width="4.7109375" style="42" customWidth="1"/>
    <col min="11781" max="11782" width="14.7109375" style="42" customWidth="1"/>
    <col min="11783" max="12032" width="11.42578125" style="42"/>
    <col min="12033" max="12033" width="42.28515625" style="42" customWidth="1"/>
    <col min="12034" max="12035" width="15.7109375" style="42" customWidth="1"/>
    <col min="12036" max="12036" width="4.7109375" style="42" customWidth="1"/>
    <col min="12037" max="12038" width="14.7109375" style="42" customWidth="1"/>
    <col min="12039" max="12288" width="11.42578125" style="42"/>
    <col min="12289" max="12289" width="42.28515625" style="42" customWidth="1"/>
    <col min="12290" max="12291" width="15.7109375" style="42" customWidth="1"/>
    <col min="12292" max="12292" width="4.7109375" style="42" customWidth="1"/>
    <col min="12293" max="12294" width="14.7109375" style="42" customWidth="1"/>
    <col min="12295" max="12544" width="11.42578125" style="42"/>
    <col min="12545" max="12545" width="42.28515625" style="42" customWidth="1"/>
    <col min="12546" max="12547" width="15.7109375" style="42" customWidth="1"/>
    <col min="12548" max="12548" width="4.7109375" style="42" customWidth="1"/>
    <col min="12549" max="12550" width="14.7109375" style="42" customWidth="1"/>
    <col min="12551" max="12800" width="11.42578125" style="42"/>
    <col min="12801" max="12801" width="42.28515625" style="42" customWidth="1"/>
    <col min="12802" max="12803" width="15.7109375" style="42" customWidth="1"/>
    <col min="12804" max="12804" width="4.7109375" style="42" customWidth="1"/>
    <col min="12805" max="12806" width="14.7109375" style="42" customWidth="1"/>
    <col min="12807" max="13056" width="11.42578125" style="42"/>
    <col min="13057" max="13057" width="42.28515625" style="42" customWidth="1"/>
    <col min="13058" max="13059" width="15.7109375" style="42" customWidth="1"/>
    <col min="13060" max="13060" width="4.7109375" style="42" customWidth="1"/>
    <col min="13061" max="13062" width="14.7109375" style="42" customWidth="1"/>
    <col min="13063" max="13312" width="11.42578125" style="42"/>
    <col min="13313" max="13313" width="42.28515625" style="42" customWidth="1"/>
    <col min="13314" max="13315" width="15.7109375" style="42" customWidth="1"/>
    <col min="13316" max="13316" width="4.7109375" style="42" customWidth="1"/>
    <col min="13317" max="13318" width="14.7109375" style="42" customWidth="1"/>
    <col min="13319" max="13568" width="11.42578125" style="42"/>
    <col min="13569" max="13569" width="42.28515625" style="42" customWidth="1"/>
    <col min="13570" max="13571" width="15.7109375" style="42" customWidth="1"/>
    <col min="13572" max="13572" width="4.7109375" style="42" customWidth="1"/>
    <col min="13573" max="13574" width="14.7109375" style="42" customWidth="1"/>
    <col min="13575" max="13824" width="11.42578125" style="42"/>
    <col min="13825" max="13825" width="42.28515625" style="42" customWidth="1"/>
    <col min="13826" max="13827" width="15.7109375" style="42" customWidth="1"/>
    <col min="13828" max="13828" width="4.7109375" style="42" customWidth="1"/>
    <col min="13829" max="13830" width="14.7109375" style="42" customWidth="1"/>
    <col min="13831" max="14080" width="11.42578125" style="42"/>
    <col min="14081" max="14081" width="42.28515625" style="42" customWidth="1"/>
    <col min="14082" max="14083" width="15.7109375" style="42" customWidth="1"/>
    <col min="14084" max="14084" width="4.7109375" style="42" customWidth="1"/>
    <col min="14085" max="14086" width="14.7109375" style="42" customWidth="1"/>
    <col min="14087" max="14336" width="11.42578125" style="42"/>
    <col min="14337" max="14337" width="42.28515625" style="42" customWidth="1"/>
    <col min="14338" max="14339" width="15.7109375" style="42" customWidth="1"/>
    <col min="14340" max="14340" width="4.7109375" style="42" customWidth="1"/>
    <col min="14341" max="14342" width="14.7109375" style="42" customWidth="1"/>
    <col min="14343" max="14592" width="11.42578125" style="42"/>
    <col min="14593" max="14593" width="42.28515625" style="42" customWidth="1"/>
    <col min="14594" max="14595" width="15.7109375" style="42" customWidth="1"/>
    <col min="14596" max="14596" width="4.7109375" style="42" customWidth="1"/>
    <col min="14597" max="14598" width="14.7109375" style="42" customWidth="1"/>
    <col min="14599" max="14848" width="11.42578125" style="42"/>
    <col min="14849" max="14849" width="42.28515625" style="42" customWidth="1"/>
    <col min="14850" max="14851" width="15.7109375" style="42" customWidth="1"/>
    <col min="14852" max="14852" width="4.7109375" style="42" customWidth="1"/>
    <col min="14853" max="14854" width="14.7109375" style="42" customWidth="1"/>
    <col min="14855" max="15104" width="11.42578125" style="42"/>
    <col min="15105" max="15105" width="42.28515625" style="42" customWidth="1"/>
    <col min="15106" max="15107" width="15.7109375" style="42" customWidth="1"/>
    <col min="15108" max="15108" width="4.7109375" style="42" customWidth="1"/>
    <col min="15109" max="15110" width="14.7109375" style="42" customWidth="1"/>
    <col min="15111" max="15360" width="11.42578125" style="42"/>
    <col min="15361" max="15361" width="42.28515625" style="42" customWidth="1"/>
    <col min="15362" max="15363" width="15.7109375" style="42" customWidth="1"/>
    <col min="15364" max="15364" width="4.7109375" style="42" customWidth="1"/>
    <col min="15365" max="15366" width="14.7109375" style="42" customWidth="1"/>
    <col min="15367" max="15616" width="11.42578125" style="42"/>
    <col min="15617" max="15617" width="42.28515625" style="42" customWidth="1"/>
    <col min="15618" max="15619" width="15.7109375" style="42" customWidth="1"/>
    <col min="15620" max="15620" width="4.7109375" style="42" customWidth="1"/>
    <col min="15621" max="15622" width="14.7109375" style="42" customWidth="1"/>
    <col min="15623" max="15872" width="11.42578125" style="42"/>
    <col min="15873" max="15873" width="42.28515625" style="42" customWidth="1"/>
    <col min="15874" max="15875" width="15.7109375" style="42" customWidth="1"/>
    <col min="15876" max="15876" width="4.7109375" style="42" customWidth="1"/>
    <col min="15877" max="15878" width="14.7109375" style="42" customWidth="1"/>
    <col min="15879" max="16128" width="11.42578125" style="42"/>
    <col min="16129" max="16129" width="42.28515625" style="42" customWidth="1"/>
    <col min="16130" max="16131" width="15.7109375" style="42" customWidth="1"/>
    <col min="16132" max="16132" width="4.7109375" style="42" customWidth="1"/>
    <col min="16133" max="16134" width="14.7109375" style="42" customWidth="1"/>
    <col min="16135" max="16384" width="11.42578125" style="42"/>
  </cols>
  <sheetData>
    <row r="1" spans="1:8" ht="59.45" customHeight="1">
      <c r="A1" s="81" t="s">
        <v>655</v>
      </c>
      <c r="B1" s="81"/>
      <c r="C1" s="81"/>
      <c r="D1" s="81"/>
      <c r="E1" s="81"/>
      <c r="F1" s="81"/>
      <c r="G1" s="80"/>
      <c r="H1" s="80"/>
    </row>
    <row r="2" spans="1:8" ht="13.5" thickBot="1">
      <c r="A2" s="145"/>
    </row>
    <row r="3" spans="1:8" s="142" customFormat="1" ht="19.899999999999999" customHeight="1" thickBot="1">
      <c r="A3" s="146"/>
      <c r="B3"/>
      <c r="C3"/>
      <c r="E3" s="1142" t="s">
        <v>581</v>
      </c>
      <c r="F3" s="1143"/>
    </row>
    <row r="4" spans="1:8" ht="25.5" customHeight="1" thickBot="1">
      <c r="A4" s="147"/>
      <c r="B4" s="611">
        <v>2018</v>
      </c>
      <c r="C4" s="611">
        <v>2019</v>
      </c>
      <c r="D4" s="45"/>
      <c r="E4" s="598" t="s">
        <v>43</v>
      </c>
      <c r="F4" s="599" t="s">
        <v>1</v>
      </c>
    </row>
    <row r="5" spans="1:8" ht="19.899999999999999" customHeight="1">
      <c r="A5" s="245" t="s">
        <v>274</v>
      </c>
      <c r="B5" s="248">
        <f>SUM(B6:B7)</f>
        <v>8129</v>
      </c>
      <c r="C5" s="248">
        <v>8625</v>
      </c>
      <c r="D5" s="45"/>
      <c r="E5" s="741">
        <f t="shared" ref="E5:E10" si="0">C5-B5</f>
        <v>496</v>
      </c>
      <c r="F5" s="742">
        <f t="shared" ref="F5:F10" si="1">(C5-B5)/B5</f>
        <v>6.1016115143314058E-2</v>
      </c>
    </row>
    <row r="6" spans="1:8" ht="19.899999999999999" customHeight="1">
      <c r="A6" s="148" t="s">
        <v>416</v>
      </c>
      <c r="B6" s="249">
        <v>4979</v>
      </c>
      <c r="C6" s="249">
        <v>5258</v>
      </c>
      <c r="D6" s="118"/>
      <c r="E6" s="743">
        <f t="shared" si="0"/>
        <v>279</v>
      </c>
      <c r="F6" s="744">
        <f t="shared" si="1"/>
        <v>5.6035348463546894E-2</v>
      </c>
    </row>
    <row r="7" spans="1:8" ht="19.899999999999999" customHeight="1">
      <c r="A7" s="148" t="s">
        <v>275</v>
      </c>
      <c r="B7" s="249">
        <v>3150</v>
      </c>
      <c r="C7" s="249">
        <v>3367</v>
      </c>
      <c r="D7" s="120"/>
      <c r="E7" s="743">
        <f t="shared" si="0"/>
        <v>217</v>
      </c>
      <c r="F7" s="744">
        <f t="shared" si="1"/>
        <v>6.8888888888888888E-2</v>
      </c>
    </row>
    <row r="8" spans="1:8" ht="19.899999999999999" customHeight="1">
      <c r="A8" s="246" t="s">
        <v>276</v>
      </c>
      <c r="B8" s="250">
        <v>2687</v>
      </c>
      <c r="C8" s="250">
        <v>2714</v>
      </c>
      <c r="E8" s="743">
        <f t="shared" si="0"/>
        <v>27</v>
      </c>
      <c r="F8" s="744">
        <f t="shared" si="1"/>
        <v>1.0048381094157052E-2</v>
      </c>
    </row>
    <row r="9" spans="1:8" ht="19.899999999999999" customHeight="1">
      <c r="A9" s="246" t="s">
        <v>277</v>
      </c>
      <c r="B9" s="250">
        <v>19230</v>
      </c>
      <c r="C9" s="250">
        <v>19429</v>
      </c>
      <c r="E9" s="743">
        <f t="shared" si="0"/>
        <v>199</v>
      </c>
      <c r="F9" s="744">
        <f t="shared" si="1"/>
        <v>1.0348413936557463E-2</v>
      </c>
    </row>
    <row r="10" spans="1:8" ht="19.899999999999999" customHeight="1" thickBot="1">
      <c r="A10" s="247" t="s">
        <v>278</v>
      </c>
      <c r="B10" s="251">
        <v>862</v>
      </c>
      <c r="C10" s="251">
        <v>935</v>
      </c>
      <c r="E10" s="745">
        <f t="shared" si="0"/>
        <v>73</v>
      </c>
      <c r="F10" s="746">
        <f t="shared" si="1"/>
        <v>8.4686774941995363E-2</v>
      </c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ignoredErrors>
    <ignoredError sqref="B5" formulaRange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5"/>
  <sheetViews>
    <sheetView workbookViewId="0">
      <selection activeCell="J19" sqref="J18:J19"/>
    </sheetView>
  </sheetViews>
  <sheetFormatPr baseColWidth="10" defaultRowHeight="12.75"/>
  <cols>
    <col min="1" max="1" width="23.42578125" style="42" customWidth="1"/>
    <col min="2" max="2" width="10.42578125" style="42" customWidth="1"/>
    <col min="3" max="3" width="16.28515625" style="42" customWidth="1"/>
    <col min="4" max="4" width="16.140625" style="42" customWidth="1"/>
    <col min="5" max="5" width="10.42578125" style="9" customWidth="1"/>
    <col min="6" max="6" width="13.85546875" style="9" bestFit="1" customWidth="1"/>
    <col min="7" max="7" width="13.85546875" style="42" bestFit="1" customWidth="1"/>
    <col min="8" max="8" width="15.42578125" style="42" customWidth="1"/>
    <col min="9" max="10" width="12.7109375" style="42" customWidth="1"/>
    <col min="11" max="256" width="11.42578125" style="42"/>
    <col min="257" max="257" width="29" style="42" customWidth="1"/>
    <col min="258" max="263" width="12.7109375" style="42" customWidth="1"/>
    <col min="264" max="264" width="4.7109375" style="42" customWidth="1"/>
    <col min="265" max="266" width="12.7109375" style="42" customWidth="1"/>
    <col min="267" max="512" width="11.42578125" style="42"/>
    <col min="513" max="513" width="29" style="42" customWidth="1"/>
    <col min="514" max="519" width="12.7109375" style="42" customWidth="1"/>
    <col min="520" max="520" width="4.7109375" style="42" customWidth="1"/>
    <col min="521" max="522" width="12.7109375" style="42" customWidth="1"/>
    <col min="523" max="768" width="11.42578125" style="42"/>
    <col min="769" max="769" width="29" style="42" customWidth="1"/>
    <col min="770" max="775" width="12.7109375" style="42" customWidth="1"/>
    <col min="776" max="776" width="4.7109375" style="42" customWidth="1"/>
    <col min="777" max="778" width="12.7109375" style="42" customWidth="1"/>
    <col min="779" max="1024" width="11.42578125" style="42"/>
    <col min="1025" max="1025" width="29" style="42" customWidth="1"/>
    <col min="1026" max="1031" width="12.7109375" style="42" customWidth="1"/>
    <col min="1032" max="1032" width="4.7109375" style="42" customWidth="1"/>
    <col min="1033" max="1034" width="12.7109375" style="42" customWidth="1"/>
    <col min="1035" max="1280" width="11.42578125" style="42"/>
    <col min="1281" max="1281" width="29" style="42" customWidth="1"/>
    <col min="1282" max="1287" width="12.7109375" style="42" customWidth="1"/>
    <col min="1288" max="1288" width="4.7109375" style="42" customWidth="1"/>
    <col min="1289" max="1290" width="12.7109375" style="42" customWidth="1"/>
    <col min="1291" max="1536" width="11.42578125" style="42"/>
    <col min="1537" max="1537" width="29" style="42" customWidth="1"/>
    <col min="1538" max="1543" width="12.7109375" style="42" customWidth="1"/>
    <col min="1544" max="1544" width="4.7109375" style="42" customWidth="1"/>
    <col min="1545" max="1546" width="12.7109375" style="42" customWidth="1"/>
    <col min="1547" max="1792" width="11.42578125" style="42"/>
    <col min="1793" max="1793" width="29" style="42" customWidth="1"/>
    <col min="1794" max="1799" width="12.7109375" style="42" customWidth="1"/>
    <col min="1800" max="1800" width="4.7109375" style="42" customWidth="1"/>
    <col min="1801" max="1802" width="12.7109375" style="42" customWidth="1"/>
    <col min="1803" max="2048" width="11.42578125" style="42"/>
    <col min="2049" max="2049" width="29" style="42" customWidth="1"/>
    <col min="2050" max="2055" width="12.7109375" style="42" customWidth="1"/>
    <col min="2056" max="2056" width="4.7109375" style="42" customWidth="1"/>
    <col min="2057" max="2058" width="12.7109375" style="42" customWidth="1"/>
    <col min="2059" max="2304" width="11.42578125" style="42"/>
    <col min="2305" max="2305" width="29" style="42" customWidth="1"/>
    <col min="2306" max="2311" width="12.7109375" style="42" customWidth="1"/>
    <col min="2312" max="2312" width="4.7109375" style="42" customWidth="1"/>
    <col min="2313" max="2314" width="12.7109375" style="42" customWidth="1"/>
    <col min="2315" max="2560" width="11.42578125" style="42"/>
    <col min="2561" max="2561" width="29" style="42" customWidth="1"/>
    <col min="2562" max="2567" width="12.7109375" style="42" customWidth="1"/>
    <col min="2568" max="2568" width="4.7109375" style="42" customWidth="1"/>
    <col min="2569" max="2570" width="12.7109375" style="42" customWidth="1"/>
    <col min="2571" max="2816" width="11.42578125" style="42"/>
    <col min="2817" max="2817" width="29" style="42" customWidth="1"/>
    <col min="2818" max="2823" width="12.7109375" style="42" customWidth="1"/>
    <col min="2824" max="2824" width="4.7109375" style="42" customWidth="1"/>
    <col min="2825" max="2826" width="12.7109375" style="42" customWidth="1"/>
    <col min="2827" max="3072" width="11.42578125" style="42"/>
    <col min="3073" max="3073" width="29" style="42" customWidth="1"/>
    <col min="3074" max="3079" width="12.7109375" style="42" customWidth="1"/>
    <col min="3080" max="3080" width="4.7109375" style="42" customWidth="1"/>
    <col min="3081" max="3082" width="12.7109375" style="42" customWidth="1"/>
    <col min="3083" max="3328" width="11.42578125" style="42"/>
    <col min="3329" max="3329" width="29" style="42" customWidth="1"/>
    <col min="3330" max="3335" width="12.7109375" style="42" customWidth="1"/>
    <col min="3336" max="3336" width="4.7109375" style="42" customWidth="1"/>
    <col min="3337" max="3338" width="12.7109375" style="42" customWidth="1"/>
    <col min="3339" max="3584" width="11.42578125" style="42"/>
    <col min="3585" max="3585" width="29" style="42" customWidth="1"/>
    <col min="3586" max="3591" width="12.7109375" style="42" customWidth="1"/>
    <col min="3592" max="3592" width="4.7109375" style="42" customWidth="1"/>
    <col min="3593" max="3594" width="12.7109375" style="42" customWidth="1"/>
    <col min="3595" max="3840" width="11.42578125" style="42"/>
    <col min="3841" max="3841" width="29" style="42" customWidth="1"/>
    <col min="3842" max="3847" width="12.7109375" style="42" customWidth="1"/>
    <col min="3848" max="3848" width="4.7109375" style="42" customWidth="1"/>
    <col min="3849" max="3850" width="12.7109375" style="42" customWidth="1"/>
    <col min="3851" max="4096" width="11.42578125" style="42"/>
    <col min="4097" max="4097" width="29" style="42" customWidth="1"/>
    <col min="4098" max="4103" width="12.7109375" style="42" customWidth="1"/>
    <col min="4104" max="4104" width="4.7109375" style="42" customWidth="1"/>
    <col min="4105" max="4106" width="12.7109375" style="42" customWidth="1"/>
    <col min="4107" max="4352" width="11.42578125" style="42"/>
    <col min="4353" max="4353" width="29" style="42" customWidth="1"/>
    <col min="4354" max="4359" width="12.7109375" style="42" customWidth="1"/>
    <col min="4360" max="4360" width="4.7109375" style="42" customWidth="1"/>
    <col min="4361" max="4362" width="12.7109375" style="42" customWidth="1"/>
    <col min="4363" max="4608" width="11.42578125" style="42"/>
    <col min="4609" max="4609" width="29" style="42" customWidth="1"/>
    <col min="4610" max="4615" width="12.7109375" style="42" customWidth="1"/>
    <col min="4616" max="4616" width="4.7109375" style="42" customWidth="1"/>
    <col min="4617" max="4618" width="12.7109375" style="42" customWidth="1"/>
    <col min="4619" max="4864" width="11.42578125" style="42"/>
    <col min="4865" max="4865" width="29" style="42" customWidth="1"/>
    <col min="4866" max="4871" width="12.7109375" style="42" customWidth="1"/>
    <col min="4872" max="4872" width="4.7109375" style="42" customWidth="1"/>
    <col min="4873" max="4874" width="12.7109375" style="42" customWidth="1"/>
    <col min="4875" max="5120" width="11.42578125" style="42"/>
    <col min="5121" max="5121" width="29" style="42" customWidth="1"/>
    <col min="5122" max="5127" width="12.7109375" style="42" customWidth="1"/>
    <col min="5128" max="5128" width="4.7109375" style="42" customWidth="1"/>
    <col min="5129" max="5130" width="12.7109375" style="42" customWidth="1"/>
    <col min="5131" max="5376" width="11.42578125" style="42"/>
    <col min="5377" max="5377" width="29" style="42" customWidth="1"/>
    <col min="5378" max="5383" width="12.7109375" style="42" customWidth="1"/>
    <col min="5384" max="5384" width="4.7109375" style="42" customWidth="1"/>
    <col min="5385" max="5386" width="12.7109375" style="42" customWidth="1"/>
    <col min="5387" max="5632" width="11.42578125" style="42"/>
    <col min="5633" max="5633" width="29" style="42" customWidth="1"/>
    <col min="5634" max="5639" width="12.7109375" style="42" customWidth="1"/>
    <col min="5640" max="5640" width="4.7109375" style="42" customWidth="1"/>
    <col min="5641" max="5642" width="12.7109375" style="42" customWidth="1"/>
    <col min="5643" max="5888" width="11.42578125" style="42"/>
    <col min="5889" max="5889" width="29" style="42" customWidth="1"/>
    <col min="5890" max="5895" width="12.7109375" style="42" customWidth="1"/>
    <col min="5896" max="5896" width="4.7109375" style="42" customWidth="1"/>
    <col min="5897" max="5898" width="12.7109375" style="42" customWidth="1"/>
    <col min="5899" max="6144" width="11.42578125" style="42"/>
    <col min="6145" max="6145" width="29" style="42" customWidth="1"/>
    <col min="6146" max="6151" width="12.7109375" style="42" customWidth="1"/>
    <col min="6152" max="6152" width="4.7109375" style="42" customWidth="1"/>
    <col min="6153" max="6154" width="12.7109375" style="42" customWidth="1"/>
    <col min="6155" max="6400" width="11.42578125" style="42"/>
    <col min="6401" max="6401" width="29" style="42" customWidth="1"/>
    <col min="6402" max="6407" width="12.7109375" style="42" customWidth="1"/>
    <col min="6408" max="6408" width="4.7109375" style="42" customWidth="1"/>
    <col min="6409" max="6410" width="12.7109375" style="42" customWidth="1"/>
    <col min="6411" max="6656" width="11.42578125" style="42"/>
    <col min="6657" max="6657" width="29" style="42" customWidth="1"/>
    <col min="6658" max="6663" width="12.7109375" style="42" customWidth="1"/>
    <col min="6664" max="6664" width="4.7109375" style="42" customWidth="1"/>
    <col min="6665" max="6666" width="12.7109375" style="42" customWidth="1"/>
    <col min="6667" max="6912" width="11.42578125" style="42"/>
    <col min="6913" max="6913" width="29" style="42" customWidth="1"/>
    <col min="6914" max="6919" width="12.7109375" style="42" customWidth="1"/>
    <col min="6920" max="6920" width="4.7109375" style="42" customWidth="1"/>
    <col min="6921" max="6922" width="12.7109375" style="42" customWidth="1"/>
    <col min="6923" max="7168" width="11.42578125" style="42"/>
    <col min="7169" max="7169" width="29" style="42" customWidth="1"/>
    <col min="7170" max="7175" width="12.7109375" style="42" customWidth="1"/>
    <col min="7176" max="7176" width="4.7109375" style="42" customWidth="1"/>
    <col min="7177" max="7178" width="12.7109375" style="42" customWidth="1"/>
    <col min="7179" max="7424" width="11.42578125" style="42"/>
    <col min="7425" max="7425" width="29" style="42" customWidth="1"/>
    <col min="7426" max="7431" width="12.7109375" style="42" customWidth="1"/>
    <col min="7432" max="7432" width="4.7109375" style="42" customWidth="1"/>
    <col min="7433" max="7434" width="12.7109375" style="42" customWidth="1"/>
    <col min="7435" max="7680" width="11.42578125" style="42"/>
    <col min="7681" max="7681" width="29" style="42" customWidth="1"/>
    <col min="7682" max="7687" width="12.7109375" style="42" customWidth="1"/>
    <col min="7688" max="7688" width="4.7109375" style="42" customWidth="1"/>
    <col min="7689" max="7690" width="12.7109375" style="42" customWidth="1"/>
    <col min="7691" max="7936" width="11.42578125" style="42"/>
    <col min="7937" max="7937" width="29" style="42" customWidth="1"/>
    <col min="7938" max="7943" width="12.7109375" style="42" customWidth="1"/>
    <col min="7944" max="7944" width="4.7109375" style="42" customWidth="1"/>
    <col min="7945" max="7946" width="12.7109375" style="42" customWidth="1"/>
    <col min="7947" max="8192" width="11.42578125" style="42"/>
    <col min="8193" max="8193" width="29" style="42" customWidth="1"/>
    <col min="8194" max="8199" width="12.7109375" style="42" customWidth="1"/>
    <col min="8200" max="8200" width="4.7109375" style="42" customWidth="1"/>
    <col min="8201" max="8202" width="12.7109375" style="42" customWidth="1"/>
    <col min="8203" max="8448" width="11.42578125" style="42"/>
    <col min="8449" max="8449" width="29" style="42" customWidth="1"/>
    <col min="8450" max="8455" width="12.7109375" style="42" customWidth="1"/>
    <col min="8456" max="8456" width="4.7109375" style="42" customWidth="1"/>
    <col min="8457" max="8458" width="12.7109375" style="42" customWidth="1"/>
    <col min="8459" max="8704" width="11.42578125" style="42"/>
    <col min="8705" max="8705" width="29" style="42" customWidth="1"/>
    <col min="8706" max="8711" width="12.7109375" style="42" customWidth="1"/>
    <col min="8712" max="8712" width="4.7109375" style="42" customWidth="1"/>
    <col min="8713" max="8714" width="12.7109375" style="42" customWidth="1"/>
    <col min="8715" max="8960" width="11.42578125" style="42"/>
    <col min="8961" max="8961" width="29" style="42" customWidth="1"/>
    <col min="8962" max="8967" width="12.7109375" style="42" customWidth="1"/>
    <col min="8968" max="8968" width="4.7109375" style="42" customWidth="1"/>
    <col min="8969" max="8970" width="12.7109375" style="42" customWidth="1"/>
    <col min="8971" max="9216" width="11.42578125" style="42"/>
    <col min="9217" max="9217" width="29" style="42" customWidth="1"/>
    <col min="9218" max="9223" width="12.7109375" style="42" customWidth="1"/>
    <col min="9224" max="9224" width="4.7109375" style="42" customWidth="1"/>
    <col min="9225" max="9226" width="12.7109375" style="42" customWidth="1"/>
    <col min="9227" max="9472" width="11.42578125" style="42"/>
    <col min="9473" max="9473" width="29" style="42" customWidth="1"/>
    <col min="9474" max="9479" width="12.7109375" style="42" customWidth="1"/>
    <col min="9480" max="9480" width="4.7109375" style="42" customWidth="1"/>
    <col min="9481" max="9482" width="12.7109375" style="42" customWidth="1"/>
    <col min="9483" max="9728" width="11.42578125" style="42"/>
    <col min="9729" max="9729" width="29" style="42" customWidth="1"/>
    <col min="9730" max="9735" width="12.7109375" style="42" customWidth="1"/>
    <col min="9736" max="9736" width="4.7109375" style="42" customWidth="1"/>
    <col min="9737" max="9738" width="12.7109375" style="42" customWidth="1"/>
    <col min="9739" max="9984" width="11.42578125" style="42"/>
    <col min="9985" max="9985" width="29" style="42" customWidth="1"/>
    <col min="9986" max="9991" width="12.7109375" style="42" customWidth="1"/>
    <col min="9992" max="9992" width="4.7109375" style="42" customWidth="1"/>
    <col min="9993" max="9994" width="12.7109375" style="42" customWidth="1"/>
    <col min="9995" max="10240" width="11.42578125" style="42"/>
    <col min="10241" max="10241" width="29" style="42" customWidth="1"/>
    <col min="10242" max="10247" width="12.7109375" style="42" customWidth="1"/>
    <col min="10248" max="10248" width="4.7109375" style="42" customWidth="1"/>
    <col min="10249" max="10250" width="12.7109375" style="42" customWidth="1"/>
    <col min="10251" max="10496" width="11.42578125" style="42"/>
    <col min="10497" max="10497" width="29" style="42" customWidth="1"/>
    <col min="10498" max="10503" width="12.7109375" style="42" customWidth="1"/>
    <col min="10504" max="10504" width="4.7109375" style="42" customWidth="1"/>
    <col min="10505" max="10506" width="12.7109375" style="42" customWidth="1"/>
    <col min="10507" max="10752" width="11.42578125" style="42"/>
    <col min="10753" max="10753" width="29" style="42" customWidth="1"/>
    <col min="10754" max="10759" width="12.7109375" style="42" customWidth="1"/>
    <col min="10760" max="10760" width="4.7109375" style="42" customWidth="1"/>
    <col min="10761" max="10762" width="12.7109375" style="42" customWidth="1"/>
    <col min="10763" max="11008" width="11.42578125" style="42"/>
    <col min="11009" max="11009" width="29" style="42" customWidth="1"/>
    <col min="11010" max="11015" width="12.7109375" style="42" customWidth="1"/>
    <col min="11016" max="11016" width="4.7109375" style="42" customWidth="1"/>
    <col min="11017" max="11018" width="12.7109375" style="42" customWidth="1"/>
    <col min="11019" max="11264" width="11.42578125" style="42"/>
    <col min="11265" max="11265" width="29" style="42" customWidth="1"/>
    <col min="11266" max="11271" width="12.7109375" style="42" customWidth="1"/>
    <col min="11272" max="11272" width="4.7109375" style="42" customWidth="1"/>
    <col min="11273" max="11274" width="12.7109375" style="42" customWidth="1"/>
    <col min="11275" max="11520" width="11.42578125" style="42"/>
    <col min="11521" max="11521" width="29" style="42" customWidth="1"/>
    <col min="11522" max="11527" width="12.7109375" style="42" customWidth="1"/>
    <col min="11528" max="11528" width="4.7109375" style="42" customWidth="1"/>
    <col min="11529" max="11530" width="12.7109375" style="42" customWidth="1"/>
    <col min="11531" max="11776" width="11.42578125" style="42"/>
    <col min="11777" max="11777" width="29" style="42" customWidth="1"/>
    <col min="11778" max="11783" width="12.7109375" style="42" customWidth="1"/>
    <col min="11784" max="11784" width="4.7109375" style="42" customWidth="1"/>
    <col min="11785" max="11786" width="12.7109375" style="42" customWidth="1"/>
    <col min="11787" max="12032" width="11.42578125" style="42"/>
    <col min="12033" max="12033" width="29" style="42" customWidth="1"/>
    <col min="12034" max="12039" width="12.7109375" style="42" customWidth="1"/>
    <col min="12040" max="12040" width="4.7109375" style="42" customWidth="1"/>
    <col min="12041" max="12042" width="12.7109375" style="42" customWidth="1"/>
    <col min="12043" max="12288" width="11.42578125" style="42"/>
    <col min="12289" max="12289" width="29" style="42" customWidth="1"/>
    <col min="12290" max="12295" width="12.7109375" style="42" customWidth="1"/>
    <col min="12296" max="12296" width="4.7109375" style="42" customWidth="1"/>
    <col min="12297" max="12298" width="12.7109375" style="42" customWidth="1"/>
    <col min="12299" max="12544" width="11.42578125" style="42"/>
    <col min="12545" max="12545" width="29" style="42" customWidth="1"/>
    <col min="12546" max="12551" width="12.7109375" style="42" customWidth="1"/>
    <col min="12552" max="12552" width="4.7109375" style="42" customWidth="1"/>
    <col min="12553" max="12554" width="12.7109375" style="42" customWidth="1"/>
    <col min="12555" max="12800" width="11.42578125" style="42"/>
    <col min="12801" max="12801" width="29" style="42" customWidth="1"/>
    <col min="12802" max="12807" width="12.7109375" style="42" customWidth="1"/>
    <col min="12808" max="12808" width="4.7109375" style="42" customWidth="1"/>
    <col min="12809" max="12810" width="12.7109375" style="42" customWidth="1"/>
    <col min="12811" max="13056" width="11.42578125" style="42"/>
    <col min="13057" max="13057" width="29" style="42" customWidth="1"/>
    <col min="13058" max="13063" width="12.7109375" style="42" customWidth="1"/>
    <col min="13064" max="13064" width="4.7109375" style="42" customWidth="1"/>
    <col min="13065" max="13066" width="12.7109375" style="42" customWidth="1"/>
    <col min="13067" max="13312" width="11.42578125" style="42"/>
    <col min="13313" max="13313" width="29" style="42" customWidth="1"/>
    <col min="13314" max="13319" width="12.7109375" style="42" customWidth="1"/>
    <col min="13320" max="13320" width="4.7109375" style="42" customWidth="1"/>
    <col min="13321" max="13322" width="12.7109375" style="42" customWidth="1"/>
    <col min="13323" max="13568" width="11.42578125" style="42"/>
    <col min="13569" max="13569" width="29" style="42" customWidth="1"/>
    <col min="13570" max="13575" width="12.7109375" style="42" customWidth="1"/>
    <col min="13576" max="13576" width="4.7109375" style="42" customWidth="1"/>
    <col min="13577" max="13578" width="12.7109375" style="42" customWidth="1"/>
    <col min="13579" max="13824" width="11.42578125" style="42"/>
    <col min="13825" max="13825" width="29" style="42" customWidth="1"/>
    <col min="13826" max="13831" width="12.7109375" style="42" customWidth="1"/>
    <col min="13832" max="13832" width="4.7109375" style="42" customWidth="1"/>
    <col min="13833" max="13834" width="12.7109375" style="42" customWidth="1"/>
    <col min="13835" max="14080" width="11.42578125" style="42"/>
    <col min="14081" max="14081" width="29" style="42" customWidth="1"/>
    <col min="14082" max="14087" width="12.7109375" style="42" customWidth="1"/>
    <col min="14088" max="14088" width="4.7109375" style="42" customWidth="1"/>
    <col min="14089" max="14090" width="12.7109375" style="42" customWidth="1"/>
    <col min="14091" max="14336" width="11.42578125" style="42"/>
    <col min="14337" max="14337" width="29" style="42" customWidth="1"/>
    <col min="14338" max="14343" width="12.7109375" style="42" customWidth="1"/>
    <col min="14344" max="14344" width="4.7109375" style="42" customWidth="1"/>
    <col min="14345" max="14346" width="12.7109375" style="42" customWidth="1"/>
    <col min="14347" max="14592" width="11.42578125" style="42"/>
    <col min="14593" max="14593" width="29" style="42" customWidth="1"/>
    <col min="14594" max="14599" width="12.7109375" style="42" customWidth="1"/>
    <col min="14600" max="14600" width="4.7109375" style="42" customWidth="1"/>
    <col min="14601" max="14602" width="12.7109375" style="42" customWidth="1"/>
    <col min="14603" max="14848" width="11.42578125" style="42"/>
    <col min="14849" max="14849" width="29" style="42" customWidth="1"/>
    <col min="14850" max="14855" width="12.7109375" style="42" customWidth="1"/>
    <col min="14856" max="14856" width="4.7109375" style="42" customWidth="1"/>
    <col min="14857" max="14858" width="12.7109375" style="42" customWidth="1"/>
    <col min="14859" max="15104" width="11.42578125" style="42"/>
    <col min="15105" max="15105" width="29" style="42" customWidth="1"/>
    <col min="15106" max="15111" width="12.7109375" style="42" customWidth="1"/>
    <col min="15112" max="15112" width="4.7109375" style="42" customWidth="1"/>
    <col min="15113" max="15114" width="12.7109375" style="42" customWidth="1"/>
    <col min="15115" max="15360" width="11.42578125" style="42"/>
    <col min="15361" max="15361" width="29" style="42" customWidth="1"/>
    <col min="15362" max="15367" width="12.7109375" style="42" customWidth="1"/>
    <col min="15368" max="15368" width="4.7109375" style="42" customWidth="1"/>
    <col min="15369" max="15370" width="12.7109375" style="42" customWidth="1"/>
    <col min="15371" max="15616" width="11.42578125" style="42"/>
    <col min="15617" max="15617" width="29" style="42" customWidth="1"/>
    <col min="15618" max="15623" width="12.7109375" style="42" customWidth="1"/>
    <col min="15624" max="15624" width="4.7109375" style="42" customWidth="1"/>
    <col min="15625" max="15626" width="12.7109375" style="42" customWidth="1"/>
    <col min="15627" max="15872" width="11.42578125" style="42"/>
    <col min="15873" max="15873" width="29" style="42" customWidth="1"/>
    <col min="15874" max="15879" width="12.7109375" style="42" customWidth="1"/>
    <col min="15880" max="15880" width="4.7109375" style="42" customWidth="1"/>
    <col min="15881" max="15882" width="12.7109375" style="42" customWidth="1"/>
    <col min="15883" max="16128" width="11.42578125" style="42"/>
    <col min="16129" max="16129" width="29" style="42" customWidth="1"/>
    <col min="16130" max="16135" width="12.7109375" style="42" customWidth="1"/>
    <col min="16136" max="16136" width="4.7109375" style="42" customWidth="1"/>
    <col min="16137" max="16138" width="12.7109375" style="42" customWidth="1"/>
    <col min="16139" max="16384" width="11.42578125" style="42"/>
  </cols>
  <sheetData>
    <row r="1" spans="1:7" ht="49.9" customHeight="1">
      <c r="A1" s="81" t="s">
        <v>656</v>
      </c>
      <c r="B1" s="81"/>
      <c r="C1" s="81"/>
      <c r="D1" s="81"/>
      <c r="E1" s="81"/>
      <c r="F1" s="81"/>
      <c r="G1" s="81"/>
    </row>
    <row r="2" spans="1:7" ht="19.899999999999999" customHeight="1" thickBot="1"/>
    <row r="3" spans="1:7" ht="19.899999999999999" customHeight="1" thickBot="1">
      <c r="B3" s="1144">
        <v>2018</v>
      </c>
      <c r="C3" s="1145"/>
      <c r="D3" s="1146"/>
      <c r="E3" s="1144">
        <v>2019</v>
      </c>
      <c r="F3" s="1145"/>
      <c r="G3" s="1147"/>
    </row>
    <row r="4" spans="1:7" ht="39" customHeight="1" thickBot="1">
      <c r="B4" s="647" t="s">
        <v>417</v>
      </c>
      <c r="C4" s="796" t="s">
        <v>480</v>
      </c>
      <c r="D4" s="616" t="s">
        <v>481</v>
      </c>
      <c r="E4" s="647" t="s">
        <v>417</v>
      </c>
      <c r="F4" s="796" t="s">
        <v>480</v>
      </c>
      <c r="G4" s="616" t="s">
        <v>481</v>
      </c>
    </row>
    <row r="5" spans="1:7" ht="19.899999999999999" customHeight="1">
      <c r="A5" s="751" t="s">
        <v>280</v>
      </c>
      <c r="B5" s="1086">
        <v>3406</v>
      </c>
      <c r="C5" s="1087">
        <v>70673.25</v>
      </c>
      <c r="D5" s="1088">
        <v>67937.97</v>
      </c>
      <c r="E5" s="1086">
        <v>3436</v>
      </c>
      <c r="F5" s="1087">
        <v>84167.078899999993</v>
      </c>
      <c r="G5" s="1088">
        <v>81519.805919999999</v>
      </c>
    </row>
    <row r="6" spans="1:7" ht="19.899999999999999" customHeight="1" thickBot="1">
      <c r="A6" s="752" t="s">
        <v>281</v>
      </c>
      <c r="B6" s="1089">
        <v>6559</v>
      </c>
      <c r="C6" s="1090">
        <v>952804.38</v>
      </c>
      <c r="D6" s="1091">
        <v>951063.7</v>
      </c>
      <c r="E6" s="1089">
        <v>6662</v>
      </c>
      <c r="F6" s="1090">
        <v>1051831.541</v>
      </c>
      <c r="G6" s="1091">
        <v>1051685.5190000001</v>
      </c>
    </row>
    <row r="7" spans="1:7" ht="19.899999999999999" customHeight="1" thickBot="1">
      <c r="A7" s="580" t="s">
        <v>43</v>
      </c>
      <c r="B7" s="748">
        <f t="shared" ref="B7:G7" si="0">SUM(B5:B6)</f>
        <v>9965</v>
      </c>
      <c r="C7" s="749">
        <f t="shared" si="0"/>
        <v>1023477.63</v>
      </c>
      <c r="D7" s="750">
        <f t="shared" si="0"/>
        <v>1019001.6699999999</v>
      </c>
      <c r="E7" s="748">
        <f t="shared" si="0"/>
        <v>10098</v>
      </c>
      <c r="F7" s="749">
        <f t="shared" si="0"/>
        <v>1135998.6199</v>
      </c>
      <c r="G7" s="749">
        <f t="shared" si="0"/>
        <v>1133205.32492</v>
      </c>
    </row>
    <row r="9" spans="1:7" ht="13.5" thickBot="1"/>
    <row r="10" spans="1:7" ht="19.899999999999999" customHeight="1" thickBot="1">
      <c r="A10" s="52"/>
      <c r="B10" s="1144" t="s">
        <v>599</v>
      </c>
      <c r="C10" s="1145"/>
      <c r="D10" s="1145"/>
      <c r="E10" s="1145"/>
      <c r="F10" s="1145"/>
      <c r="G10" s="1147"/>
    </row>
    <row r="11" spans="1:7" ht="19.899999999999999" customHeight="1">
      <c r="A11" s="52"/>
      <c r="B11" s="1148" t="s">
        <v>279</v>
      </c>
      <c r="C11" s="1149"/>
      <c r="D11" s="1148" t="s">
        <v>418</v>
      </c>
      <c r="E11" s="1149"/>
      <c r="F11" s="1150" t="s">
        <v>419</v>
      </c>
      <c r="G11" s="1149"/>
    </row>
    <row r="12" spans="1:7" ht="30" customHeight="1" thickBot="1">
      <c r="A12" s="52"/>
      <c r="B12" s="753" t="s">
        <v>44</v>
      </c>
      <c r="C12" s="754" t="s">
        <v>1</v>
      </c>
      <c r="D12" s="753" t="s">
        <v>420</v>
      </c>
      <c r="E12" s="754" t="s">
        <v>1</v>
      </c>
      <c r="F12" s="755" t="s">
        <v>420</v>
      </c>
      <c r="G12" s="754" t="s">
        <v>1</v>
      </c>
    </row>
    <row r="13" spans="1:7" ht="19.899999999999999" customHeight="1">
      <c r="A13" s="756" t="s">
        <v>280</v>
      </c>
      <c r="B13" s="757">
        <f>E5-B5</f>
        <v>30</v>
      </c>
      <c r="C13" s="363">
        <f>(E5-B5)/B5</f>
        <v>8.8079859072225479E-3</v>
      </c>
      <c r="D13" s="757">
        <f>F5-C5</f>
        <v>13493.828899999993</v>
      </c>
      <c r="E13" s="363">
        <f>(F5-C5)/C5</f>
        <v>0.19093262160718508</v>
      </c>
      <c r="F13" s="758">
        <f>G5-D5</f>
        <v>13581.835919999998</v>
      </c>
      <c r="G13" s="363">
        <f>(G5-D5)/D5</f>
        <v>0.19991524503896713</v>
      </c>
    </row>
    <row r="14" spans="1:7" ht="19.899999999999999" customHeight="1" thickBot="1">
      <c r="A14" s="759" t="s">
        <v>281</v>
      </c>
      <c r="B14" s="760">
        <f>E6-B6</f>
        <v>103</v>
      </c>
      <c r="C14" s="364">
        <f>(E6-B6)/B6</f>
        <v>1.5703613355694465E-2</v>
      </c>
      <c r="D14" s="760">
        <f>F6-C6</f>
        <v>99027.160999999964</v>
      </c>
      <c r="E14" s="364">
        <f>(F6-C6)/C6</f>
        <v>0.10393231084852901</v>
      </c>
      <c r="F14" s="761">
        <f>G6-D6</f>
        <v>100621.81900000013</v>
      </c>
      <c r="G14" s="364">
        <f>(G6-D6)/D6</f>
        <v>0.105799242469248</v>
      </c>
    </row>
    <row r="15" spans="1:7" ht="19.899999999999999" customHeight="1" thickBot="1">
      <c r="A15" s="762" t="s">
        <v>43</v>
      </c>
      <c r="B15" s="748">
        <f>E7-B7</f>
        <v>133</v>
      </c>
      <c r="C15" s="663">
        <f>(E7-B7)/B7</f>
        <v>1.3346713497240341E-2</v>
      </c>
      <c r="D15" s="748">
        <f>F7-C7</f>
        <v>112520.98990000004</v>
      </c>
      <c r="E15" s="663">
        <f>(F7-C7)/C7</f>
        <v>0.10993986248629591</v>
      </c>
      <c r="F15" s="592">
        <f>G7-D7</f>
        <v>114203.65492000012</v>
      </c>
      <c r="G15" s="663">
        <f>(G7-D7)/D7</f>
        <v>0.11207406060482721</v>
      </c>
    </row>
  </sheetData>
  <mergeCells count="6">
    <mergeCell ref="B3:D3"/>
    <mergeCell ref="E3:G3"/>
    <mergeCell ref="B10:G10"/>
    <mergeCell ref="B11:C11"/>
    <mergeCell ref="D11:E11"/>
    <mergeCell ref="F11:G11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7"/>
  <sheetViews>
    <sheetView zoomScaleNormal="100" workbookViewId="0">
      <selection activeCell="K19" sqref="K19"/>
    </sheetView>
  </sheetViews>
  <sheetFormatPr baseColWidth="10" defaultRowHeight="12.75"/>
  <cols>
    <col min="1" max="2" width="11.42578125" style="42"/>
    <col min="3" max="5" width="14.7109375" style="42" customWidth="1"/>
    <col min="6" max="258" width="11.42578125" style="42"/>
    <col min="259" max="261" width="14.7109375" style="42" customWidth="1"/>
    <col min="262" max="514" width="11.42578125" style="42"/>
    <col min="515" max="517" width="14.7109375" style="42" customWidth="1"/>
    <col min="518" max="770" width="11.42578125" style="42"/>
    <col min="771" max="773" width="14.7109375" style="42" customWidth="1"/>
    <col min="774" max="1026" width="11.42578125" style="42"/>
    <col min="1027" max="1029" width="14.7109375" style="42" customWidth="1"/>
    <col min="1030" max="1282" width="11.42578125" style="42"/>
    <col min="1283" max="1285" width="14.7109375" style="42" customWidth="1"/>
    <col min="1286" max="1538" width="11.42578125" style="42"/>
    <col min="1539" max="1541" width="14.7109375" style="42" customWidth="1"/>
    <col min="1542" max="1794" width="11.42578125" style="42"/>
    <col min="1795" max="1797" width="14.7109375" style="42" customWidth="1"/>
    <col min="1798" max="2050" width="11.42578125" style="42"/>
    <col min="2051" max="2053" width="14.7109375" style="42" customWidth="1"/>
    <col min="2054" max="2306" width="11.42578125" style="42"/>
    <col min="2307" max="2309" width="14.7109375" style="42" customWidth="1"/>
    <col min="2310" max="2562" width="11.42578125" style="42"/>
    <col min="2563" max="2565" width="14.7109375" style="42" customWidth="1"/>
    <col min="2566" max="2818" width="11.42578125" style="42"/>
    <col min="2819" max="2821" width="14.7109375" style="42" customWidth="1"/>
    <col min="2822" max="3074" width="11.42578125" style="42"/>
    <col min="3075" max="3077" width="14.7109375" style="42" customWidth="1"/>
    <col min="3078" max="3330" width="11.42578125" style="42"/>
    <col min="3331" max="3333" width="14.7109375" style="42" customWidth="1"/>
    <col min="3334" max="3586" width="11.42578125" style="42"/>
    <col min="3587" max="3589" width="14.7109375" style="42" customWidth="1"/>
    <col min="3590" max="3842" width="11.42578125" style="42"/>
    <col min="3843" max="3845" width="14.7109375" style="42" customWidth="1"/>
    <col min="3846" max="4098" width="11.42578125" style="42"/>
    <col min="4099" max="4101" width="14.7109375" style="42" customWidth="1"/>
    <col min="4102" max="4354" width="11.42578125" style="42"/>
    <col min="4355" max="4357" width="14.7109375" style="42" customWidth="1"/>
    <col min="4358" max="4610" width="11.42578125" style="42"/>
    <col min="4611" max="4613" width="14.7109375" style="42" customWidth="1"/>
    <col min="4614" max="4866" width="11.42578125" style="42"/>
    <col min="4867" max="4869" width="14.7109375" style="42" customWidth="1"/>
    <col min="4870" max="5122" width="11.42578125" style="42"/>
    <col min="5123" max="5125" width="14.7109375" style="42" customWidth="1"/>
    <col min="5126" max="5378" width="11.42578125" style="42"/>
    <col min="5379" max="5381" width="14.7109375" style="42" customWidth="1"/>
    <col min="5382" max="5634" width="11.42578125" style="42"/>
    <col min="5635" max="5637" width="14.7109375" style="42" customWidth="1"/>
    <col min="5638" max="5890" width="11.42578125" style="42"/>
    <col min="5891" max="5893" width="14.7109375" style="42" customWidth="1"/>
    <col min="5894" max="6146" width="11.42578125" style="42"/>
    <col min="6147" max="6149" width="14.7109375" style="42" customWidth="1"/>
    <col min="6150" max="6402" width="11.42578125" style="42"/>
    <col min="6403" max="6405" width="14.7109375" style="42" customWidth="1"/>
    <col min="6406" max="6658" width="11.42578125" style="42"/>
    <col min="6659" max="6661" width="14.7109375" style="42" customWidth="1"/>
    <col min="6662" max="6914" width="11.42578125" style="42"/>
    <col min="6915" max="6917" width="14.7109375" style="42" customWidth="1"/>
    <col min="6918" max="7170" width="11.42578125" style="42"/>
    <col min="7171" max="7173" width="14.7109375" style="42" customWidth="1"/>
    <col min="7174" max="7426" width="11.42578125" style="42"/>
    <col min="7427" max="7429" width="14.7109375" style="42" customWidth="1"/>
    <col min="7430" max="7682" width="11.42578125" style="42"/>
    <col min="7683" max="7685" width="14.7109375" style="42" customWidth="1"/>
    <col min="7686" max="7938" width="11.42578125" style="42"/>
    <col min="7939" max="7941" width="14.7109375" style="42" customWidth="1"/>
    <col min="7942" max="8194" width="11.42578125" style="42"/>
    <col min="8195" max="8197" width="14.7109375" style="42" customWidth="1"/>
    <col min="8198" max="8450" width="11.42578125" style="42"/>
    <col min="8451" max="8453" width="14.7109375" style="42" customWidth="1"/>
    <col min="8454" max="8706" width="11.42578125" style="42"/>
    <col min="8707" max="8709" width="14.7109375" style="42" customWidth="1"/>
    <col min="8710" max="8962" width="11.42578125" style="42"/>
    <col min="8963" max="8965" width="14.7109375" style="42" customWidth="1"/>
    <col min="8966" max="9218" width="11.42578125" style="42"/>
    <col min="9219" max="9221" width="14.7109375" style="42" customWidth="1"/>
    <col min="9222" max="9474" width="11.42578125" style="42"/>
    <col min="9475" max="9477" width="14.7109375" style="42" customWidth="1"/>
    <col min="9478" max="9730" width="11.42578125" style="42"/>
    <col min="9731" max="9733" width="14.7109375" style="42" customWidth="1"/>
    <col min="9734" max="9986" width="11.42578125" style="42"/>
    <col min="9987" max="9989" width="14.7109375" style="42" customWidth="1"/>
    <col min="9990" max="10242" width="11.42578125" style="42"/>
    <col min="10243" max="10245" width="14.7109375" style="42" customWidth="1"/>
    <col min="10246" max="10498" width="11.42578125" style="42"/>
    <col min="10499" max="10501" width="14.7109375" style="42" customWidth="1"/>
    <col min="10502" max="10754" width="11.42578125" style="42"/>
    <col min="10755" max="10757" width="14.7109375" style="42" customWidth="1"/>
    <col min="10758" max="11010" width="11.42578125" style="42"/>
    <col min="11011" max="11013" width="14.7109375" style="42" customWidth="1"/>
    <col min="11014" max="11266" width="11.42578125" style="42"/>
    <col min="11267" max="11269" width="14.7109375" style="42" customWidth="1"/>
    <col min="11270" max="11522" width="11.42578125" style="42"/>
    <col min="11523" max="11525" width="14.7109375" style="42" customWidth="1"/>
    <col min="11526" max="11778" width="11.42578125" style="42"/>
    <col min="11779" max="11781" width="14.7109375" style="42" customWidth="1"/>
    <col min="11782" max="12034" width="11.42578125" style="42"/>
    <col min="12035" max="12037" width="14.7109375" style="42" customWidth="1"/>
    <col min="12038" max="12290" width="11.42578125" style="42"/>
    <col min="12291" max="12293" width="14.7109375" style="42" customWidth="1"/>
    <col min="12294" max="12546" width="11.42578125" style="42"/>
    <col min="12547" max="12549" width="14.7109375" style="42" customWidth="1"/>
    <col min="12550" max="12802" width="11.42578125" style="42"/>
    <col min="12803" max="12805" width="14.7109375" style="42" customWidth="1"/>
    <col min="12806" max="13058" width="11.42578125" style="42"/>
    <col min="13059" max="13061" width="14.7109375" style="42" customWidth="1"/>
    <col min="13062" max="13314" width="11.42578125" style="42"/>
    <col min="13315" max="13317" width="14.7109375" style="42" customWidth="1"/>
    <col min="13318" max="13570" width="11.42578125" style="42"/>
    <col min="13571" max="13573" width="14.7109375" style="42" customWidth="1"/>
    <col min="13574" max="13826" width="11.42578125" style="42"/>
    <col min="13827" max="13829" width="14.7109375" style="42" customWidth="1"/>
    <col min="13830" max="14082" width="11.42578125" style="42"/>
    <col min="14083" max="14085" width="14.7109375" style="42" customWidth="1"/>
    <col min="14086" max="14338" width="11.42578125" style="42"/>
    <col min="14339" max="14341" width="14.7109375" style="42" customWidth="1"/>
    <col min="14342" max="14594" width="11.42578125" style="42"/>
    <col min="14595" max="14597" width="14.7109375" style="42" customWidth="1"/>
    <col min="14598" max="14850" width="11.42578125" style="42"/>
    <col min="14851" max="14853" width="14.7109375" style="42" customWidth="1"/>
    <col min="14854" max="15106" width="11.42578125" style="42"/>
    <col min="15107" max="15109" width="14.7109375" style="42" customWidth="1"/>
    <col min="15110" max="15362" width="11.42578125" style="42"/>
    <col min="15363" max="15365" width="14.7109375" style="42" customWidth="1"/>
    <col min="15366" max="15618" width="11.42578125" style="42"/>
    <col min="15619" max="15621" width="14.7109375" style="42" customWidth="1"/>
    <col min="15622" max="15874" width="11.42578125" style="42"/>
    <col min="15875" max="15877" width="14.7109375" style="42" customWidth="1"/>
    <col min="15878" max="16130" width="11.42578125" style="42"/>
    <col min="16131" max="16133" width="14.7109375" style="42" customWidth="1"/>
    <col min="16134" max="16384" width="11.42578125" style="42"/>
  </cols>
  <sheetData>
    <row r="1" spans="1:9" ht="61.15" customHeight="1">
      <c r="A1" s="81" t="s">
        <v>657</v>
      </c>
      <c r="C1" s="81"/>
      <c r="D1" s="81"/>
      <c r="E1" s="81"/>
      <c r="F1" s="81"/>
      <c r="G1" s="80"/>
      <c r="H1" s="80"/>
      <c r="I1" s="80"/>
    </row>
    <row r="4" spans="1:9" ht="34.9" customHeight="1"/>
    <row r="5" spans="1:9" ht="18" customHeight="1"/>
    <row r="6" spans="1:9" ht="18" customHeight="1"/>
    <row r="7" spans="1:9" ht="18" customHeight="1"/>
    <row r="8" spans="1:9" ht="18" customHeight="1"/>
    <row r="9" spans="1:9" ht="18" customHeight="1"/>
    <row r="10" spans="1:9" ht="18" customHeight="1"/>
    <row r="11" spans="1:9" ht="18" customHeight="1"/>
    <row r="12" spans="1:9" ht="18" customHeight="1"/>
    <row r="13" spans="1:9" ht="18" customHeight="1"/>
    <row r="14" spans="1:9" ht="18" customHeight="1"/>
    <row r="15" spans="1:9" ht="18" customHeight="1"/>
    <row r="16" spans="1:9" ht="18" customHeight="1"/>
    <row r="17" spans="1:4" ht="18" customHeight="1"/>
    <row r="18" spans="1:4" ht="18" customHeight="1"/>
    <row r="24" spans="1:4">
      <c r="A24" s="890"/>
    </row>
    <row r="25" spans="1:4" ht="13.5" thickBot="1"/>
    <row r="26" spans="1:4" ht="24.75" customHeight="1" thickBot="1">
      <c r="A26" s="827" t="s">
        <v>177</v>
      </c>
      <c r="B26" s="583" t="s">
        <v>421</v>
      </c>
      <c r="C26" s="828" t="s">
        <v>422</v>
      </c>
      <c r="D26" s="828" t="s">
        <v>501</v>
      </c>
    </row>
    <row r="27" spans="1:4" ht="18" customHeight="1">
      <c r="A27" s="214">
        <v>2009</v>
      </c>
      <c r="B27" s="235">
        <v>688282</v>
      </c>
      <c r="C27" s="235">
        <v>1002438</v>
      </c>
      <c r="D27" s="229">
        <v>37627</v>
      </c>
    </row>
    <row r="28" spans="1:4" ht="18" customHeight="1">
      <c r="A28" s="215">
        <v>2010</v>
      </c>
      <c r="B28" s="255">
        <v>674358</v>
      </c>
      <c r="C28" s="255">
        <v>1049029</v>
      </c>
      <c r="D28" s="232">
        <v>39212</v>
      </c>
    </row>
    <row r="29" spans="1:4" ht="18" customHeight="1">
      <c r="A29" s="215">
        <v>2011</v>
      </c>
      <c r="B29" s="255">
        <v>664963</v>
      </c>
      <c r="C29" s="255">
        <v>1068556</v>
      </c>
      <c r="D29" s="232">
        <v>39778</v>
      </c>
    </row>
    <row r="30" spans="1:4" ht="18" customHeight="1">
      <c r="A30" s="215">
        <v>2012</v>
      </c>
      <c r="B30" s="255">
        <v>659476</v>
      </c>
      <c r="C30" s="255">
        <v>1084868</v>
      </c>
      <c r="D30" s="232">
        <v>42967</v>
      </c>
    </row>
    <row r="31" spans="1:4" ht="18" customHeight="1">
      <c r="A31" s="215">
        <v>2013</v>
      </c>
      <c r="B31" s="255">
        <v>655509</v>
      </c>
      <c r="C31" s="255">
        <v>1098151</v>
      </c>
      <c r="D31" s="232">
        <v>43542</v>
      </c>
    </row>
    <row r="32" spans="1:4" ht="18" customHeight="1">
      <c r="A32" s="215">
        <v>2014</v>
      </c>
      <c r="B32" s="255">
        <v>648587</v>
      </c>
      <c r="C32" s="255">
        <v>1112891</v>
      </c>
      <c r="D32" s="232">
        <v>42460</v>
      </c>
    </row>
    <row r="33" spans="1:4" ht="18" customHeight="1">
      <c r="A33" s="215">
        <v>2015</v>
      </c>
      <c r="B33" s="255">
        <v>649060</v>
      </c>
      <c r="C33" s="255">
        <v>1121255</v>
      </c>
      <c r="D33" s="232">
        <v>42474</v>
      </c>
    </row>
    <row r="34" spans="1:4" ht="18" customHeight="1">
      <c r="A34" s="215">
        <v>2016</v>
      </c>
      <c r="B34" s="255">
        <v>649298</v>
      </c>
      <c r="C34" s="255">
        <v>1128546</v>
      </c>
      <c r="D34" s="232">
        <v>44405</v>
      </c>
    </row>
    <row r="35" spans="1:4" ht="18" customHeight="1">
      <c r="A35" s="215">
        <v>2017</v>
      </c>
      <c r="B35" s="255">
        <v>643134</v>
      </c>
      <c r="C35" s="255">
        <v>1135222</v>
      </c>
      <c r="D35" s="232">
        <v>44145</v>
      </c>
    </row>
    <row r="36" spans="1:4" ht="18" customHeight="1">
      <c r="A36" s="982">
        <v>2018</v>
      </c>
      <c r="B36" s="995">
        <v>640437</v>
      </c>
      <c r="C36" s="995">
        <v>1140894</v>
      </c>
      <c r="D36" s="993">
        <v>45078</v>
      </c>
    </row>
    <row r="37" spans="1:4" ht="18" customHeight="1" thickBot="1">
      <c r="A37" s="216">
        <v>2019</v>
      </c>
      <c r="B37" s="333">
        <v>640828</v>
      </c>
      <c r="C37" s="333">
        <v>1147626</v>
      </c>
      <c r="D37" s="230">
        <v>45534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7"/>
  <sheetViews>
    <sheetView zoomScaleNormal="100" workbookViewId="0">
      <selection activeCell="M21" sqref="M21"/>
    </sheetView>
  </sheetViews>
  <sheetFormatPr baseColWidth="10" defaultColWidth="11.42578125" defaultRowHeight="12.75"/>
  <cols>
    <col min="1" max="16384" width="11.42578125" style="42"/>
  </cols>
  <sheetData>
    <row r="1" spans="1:9" ht="61.15" customHeight="1">
      <c r="A1" s="81" t="s">
        <v>658</v>
      </c>
      <c r="B1" s="81"/>
      <c r="C1" s="81"/>
      <c r="D1" s="81"/>
      <c r="E1" s="81"/>
      <c r="F1" s="81"/>
      <c r="G1" s="81"/>
      <c r="H1" s="80"/>
      <c r="I1" s="80"/>
    </row>
    <row r="3" spans="1:9">
      <c r="A3" s="82"/>
    </row>
    <row r="4" spans="1:9">
      <c r="A4" s="82"/>
    </row>
    <row r="25" spans="1:2" ht="13.5" thickBot="1">
      <c r="A25" s="890"/>
    </row>
    <row r="26" spans="1:2" ht="39" thickBot="1">
      <c r="A26" s="571" t="s">
        <v>177</v>
      </c>
      <c r="B26" s="571" t="s">
        <v>502</v>
      </c>
    </row>
    <row r="27" spans="1:2" ht="18" customHeight="1">
      <c r="A27" s="882">
        <v>2009</v>
      </c>
      <c r="B27" s="883">
        <v>28167</v>
      </c>
    </row>
    <row r="28" spans="1:2" ht="18" customHeight="1">
      <c r="A28" s="853">
        <v>2010</v>
      </c>
      <c r="B28" s="342">
        <v>25451</v>
      </c>
    </row>
    <row r="29" spans="1:2" ht="18" customHeight="1">
      <c r="A29" s="853">
        <v>2011</v>
      </c>
      <c r="B29" s="342">
        <v>25698</v>
      </c>
    </row>
    <row r="30" spans="1:2" ht="18" customHeight="1">
      <c r="A30" s="853">
        <v>2012</v>
      </c>
      <c r="B30" s="342">
        <v>12599</v>
      </c>
    </row>
    <row r="31" spans="1:2" ht="18" customHeight="1">
      <c r="A31" s="853">
        <v>2013</v>
      </c>
      <c r="B31" s="342">
        <v>13129</v>
      </c>
    </row>
    <row r="32" spans="1:2" ht="18" customHeight="1">
      <c r="A32" s="853">
        <v>2014</v>
      </c>
      <c r="B32" s="342">
        <v>8681</v>
      </c>
    </row>
    <row r="33" spans="1:2" ht="18" customHeight="1">
      <c r="A33" s="853">
        <v>2015</v>
      </c>
      <c r="B33" s="342">
        <v>9793.5</v>
      </c>
    </row>
    <row r="34" spans="1:2" ht="18" customHeight="1">
      <c r="A34" s="853">
        <v>2016</v>
      </c>
      <c r="B34" s="342">
        <v>8546</v>
      </c>
    </row>
    <row r="35" spans="1:2" ht="18" customHeight="1">
      <c r="A35" s="853">
        <v>2017</v>
      </c>
      <c r="B35" s="342">
        <v>7627</v>
      </c>
    </row>
    <row r="36" spans="1:2" ht="18" customHeight="1">
      <c r="A36" s="996">
        <v>2018</v>
      </c>
      <c r="B36" s="997">
        <v>10206</v>
      </c>
    </row>
    <row r="37" spans="1:2" ht="18" customHeight="1" thickBot="1">
      <c r="A37" s="884">
        <v>2019</v>
      </c>
      <c r="B37" s="885">
        <v>18827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9"/>
  <sheetViews>
    <sheetView zoomScaleNormal="100" workbookViewId="0">
      <selection activeCell="L19" sqref="L19"/>
    </sheetView>
  </sheetViews>
  <sheetFormatPr baseColWidth="10" defaultColWidth="11.42578125" defaultRowHeight="12.75"/>
  <cols>
    <col min="1" max="16384" width="11.42578125" style="42"/>
  </cols>
  <sheetData>
    <row r="1" spans="1:9" ht="61.15" customHeight="1">
      <c r="A1" s="81" t="s">
        <v>659</v>
      </c>
      <c r="B1" s="81"/>
      <c r="C1" s="81"/>
      <c r="D1" s="81"/>
      <c r="E1" s="81"/>
      <c r="F1" s="81"/>
      <c r="G1" s="81"/>
      <c r="H1" s="80"/>
      <c r="I1" s="80"/>
    </row>
    <row r="2" spans="1:9">
      <c r="A2" s="82"/>
    </row>
    <row r="3" spans="1:9">
      <c r="A3" s="82"/>
    </row>
    <row r="26" spans="1:2">
      <c r="A26" s="890"/>
    </row>
    <row r="27" spans="1:2" ht="13.5" thickBot="1"/>
    <row r="28" spans="1:2" ht="38.25">
      <c r="A28" s="626" t="s">
        <v>177</v>
      </c>
      <c r="B28" s="626" t="s">
        <v>503</v>
      </c>
    </row>
    <row r="29" spans="1:2" ht="18" customHeight="1">
      <c r="A29" s="854">
        <v>2009</v>
      </c>
      <c r="B29" s="341">
        <v>3</v>
      </c>
    </row>
    <row r="30" spans="1:2" ht="18" customHeight="1">
      <c r="A30" s="854">
        <v>2010</v>
      </c>
      <c r="B30" s="341">
        <v>4</v>
      </c>
    </row>
    <row r="31" spans="1:2" ht="18" customHeight="1">
      <c r="A31" s="854">
        <v>2011</v>
      </c>
      <c r="B31" s="341">
        <v>9</v>
      </c>
    </row>
    <row r="32" spans="1:2" ht="18" customHeight="1">
      <c r="A32" s="854">
        <v>2012</v>
      </c>
      <c r="B32" s="341">
        <v>7</v>
      </c>
    </row>
    <row r="33" spans="1:2" ht="18" customHeight="1">
      <c r="A33" s="854">
        <v>2013</v>
      </c>
      <c r="B33" s="341">
        <v>18</v>
      </c>
    </row>
    <row r="34" spans="1:2" ht="18" customHeight="1">
      <c r="A34" s="854">
        <v>2014</v>
      </c>
      <c r="B34" s="341">
        <v>19</v>
      </c>
    </row>
    <row r="35" spans="1:2" ht="18" customHeight="1">
      <c r="A35" s="854">
        <v>2015</v>
      </c>
      <c r="B35" s="341">
        <v>27</v>
      </c>
    </row>
    <row r="36" spans="1:2" ht="18" customHeight="1">
      <c r="A36" s="854">
        <v>2016</v>
      </c>
      <c r="B36" s="341">
        <v>29</v>
      </c>
    </row>
    <row r="37" spans="1:2" ht="18" customHeight="1">
      <c r="A37" s="854">
        <v>2017</v>
      </c>
      <c r="B37" s="341">
        <v>34</v>
      </c>
    </row>
    <row r="38" spans="1:2" ht="18" customHeight="1">
      <c r="A38" s="998">
        <v>2018</v>
      </c>
      <c r="B38" s="999">
        <v>26</v>
      </c>
    </row>
    <row r="39" spans="1:2" ht="18" customHeight="1" thickBot="1">
      <c r="A39" s="855">
        <v>2019</v>
      </c>
      <c r="B39" s="343">
        <v>23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7"/>
  <sheetViews>
    <sheetView zoomScaleNormal="100" workbookViewId="0">
      <selection activeCell="J19" sqref="J19"/>
    </sheetView>
  </sheetViews>
  <sheetFormatPr baseColWidth="10" defaultRowHeight="12.75"/>
  <cols>
    <col min="1" max="1" width="11.42578125" style="42"/>
    <col min="2" max="2" width="14.28515625" style="42" customWidth="1"/>
    <col min="3" max="4" width="14.7109375" style="42" customWidth="1"/>
    <col min="5" max="258" width="11.42578125" style="42"/>
    <col min="259" max="260" width="14.7109375" style="42" customWidth="1"/>
    <col min="261" max="514" width="11.42578125" style="42"/>
    <col min="515" max="516" width="14.7109375" style="42" customWidth="1"/>
    <col min="517" max="770" width="11.42578125" style="42"/>
    <col min="771" max="772" width="14.7109375" style="42" customWidth="1"/>
    <col min="773" max="1026" width="11.42578125" style="42"/>
    <col min="1027" max="1028" width="14.7109375" style="42" customWidth="1"/>
    <col min="1029" max="1282" width="11.42578125" style="42"/>
    <col min="1283" max="1284" width="14.7109375" style="42" customWidth="1"/>
    <col min="1285" max="1538" width="11.42578125" style="42"/>
    <col min="1539" max="1540" width="14.7109375" style="42" customWidth="1"/>
    <col min="1541" max="1794" width="11.42578125" style="42"/>
    <col min="1795" max="1796" width="14.7109375" style="42" customWidth="1"/>
    <col min="1797" max="2050" width="11.42578125" style="42"/>
    <col min="2051" max="2052" width="14.7109375" style="42" customWidth="1"/>
    <col min="2053" max="2306" width="11.42578125" style="42"/>
    <col min="2307" max="2308" width="14.7109375" style="42" customWidth="1"/>
    <col min="2309" max="2562" width="11.42578125" style="42"/>
    <col min="2563" max="2564" width="14.7109375" style="42" customWidth="1"/>
    <col min="2565" max="2818" width="11.42578125" style="42"/>
    <col min="2819" max="2820" width="14.7109375" style="42" customWidth="1"/>
    <col min="2821" max="3074" width="11.42578125" style="42"/>
    <col min="3075" max="3076" width="14.7109375" style="42" customWidth="1"/>
    <col min="3077" max="3330" width="11.42578125" style="42"/>
    <col min="3331" max="3332" width="14.7109375" style="42" customWidth="1"/>
    <col min="3333" max="3586" width="11.42578125" style="42"/>
    <col min="3587" max="3588" width="14.7109375" style="42" customWidth="1"/>
    <col min="3589" max="3842" width="11.42578125" style="42"/>
    <col min="3843" max="3844" width="14.7109375" style="42" customWidth="1"/>
    <col min="3845" max="4098" width="11.42578125" style="42"/>
    <col min="4099" max="4100" width="14.7109375" style="42" customWidth="1"/>
    <col min="4101" max="4354" width="11.42578125" style="42"/>
    <col min="4355" max="4356" width="14.7109375" style="42" customWidth="1"/>
    <col min="4357" max="4610" width="11.42578125" style="42"/>
    <col min="4611" max="4612" width="14.7109375" style="42" customWidth="1"/>
    <col min="4613" max="4866" width="11.42578125" style="42"/>
    <col min="4867" max="4868" width="14.7109375" style="42" customWidth="1"/>
    <col min="4869" max="5122" width="11.42578125" style="42"/>
    <col min="5123" max="5124" width="14.7109375" style="42" customWidth="1"/>
    <col min="5125" max="5378" width="11.42578125" style="42"/>
    <col min="5379" max="5380" width="14.7109375" style="42" customWidth="1"/>
    <col min="5381" max="5634" width="11.42578125" style="42"/>
    <col min="5635" max="5636" width="14.7109375" style="42" customWidth="1"/>
    <col min="5637" max="5890" width="11.42578125" style="42"/>
    <col min="5891" max="5892" width="14.7109375" style="42" customWidth="1"/>
    <col min="5893" max="6146" width="11.42578125" style="42"/>
    <col min="6147" max="6148" width="14.7109375" style="42" customWidth="1"/>
    <col min="6149" max="6402" width="11.42578125" style="42"/>
    <col min="6403" max="6404" width="14.7109375" style="42" customWidth="1"/>
    <col min="6405" max="6658" width="11.42578125" style="42"/>
    <col min="6659" max="6660" width="14.7109375" style="42" customWidth="1"/>
    <col min="6661" max="6914" width="11.42578125" style="42"/>
    <col min="6915" max="6916" width="14.7109375" style="42" customWidth="1"/>
    <col min="6917" max="7170" width="11.42578125" style="42"/>
    <col min="7171" max="7172" width="14.7109375" style="42" customWidth="1"/>
    <col min="7173" max="7426" width="11.42578125" style="42"/>
    <col min="7427" max="7428" width="14.7109375" style="42" customWidth="1"/>
    <col min="7429" max="7682" width="11.42578125" style="42"/>
    <col min="7683" max="7684" width="14.7109375" style="42" customWidth="1"/>
    <col min="7685" max="7938" width="11.42578125" style="42"/>
    <col min="7939" max="7940" width="14.7109375" style="42" customWidth="1"/>
    <col min="7941" max="8194" width="11.42578125" style="42"/>
    <col min="8195" max="8196" width="14.7109375" style="42" customWidth="1"/>
    <col min="8197" max="8450" width="11.42578125" style="42"/>
    <col min="8451" max="8452" width="14.7109375" style="42" customWidth="1"/>
    <col min="8453" max="8706" width="11.42578125" style="42"/>
    <col min="8707" max="8708" width="14.7109375" style="42" customWidth="1"/>
    <col min="8709" max="8962" width="11.42578125" style="42"/>
    <col min="8963" max="8964" width="14.7109375" style="42" customWidth="1"/>
    <col min="8965" max="9218" width="11.42578125" style="42"/>
    <col min="9219" max="9220" width="14.7109375" style="42" customWidth="1"/>
    <col min="9221" max="9474" width="11.42578125" style="42"/>
    <col min="9475" max="9476" width="14.7109375" style="42" customWidth="1"/>
    <col min="9477" max="9730" width="11.42578125" style="42"/>
    <col min="9731" max="9732" width="14.7109375" style="42" customWidth="1"/>
    <col min="9733" max="9986" width="11.42578125" style="42"/>
    <col min="9987" max="9988" width="14.7109375" style="42" customWidth="1"/>
    <col min="9989" max="10242" width="11.42578125" style="42"/>
    <col min="10243" max="10244" width="14.7109375" style="42" customWidth="1"/>
    <col min="10245" max="10498" width="11.42578125" style="42"/>
    <col min="10499" max="10500" width="14.7109375" style="42" customWidth="1"/>
    <col min="10501" max="10754" width="11.42578125" style="42"/>
    <col min="10755" max="10756" width="14.7109375" style="42" customWidth="1"/>
    <col min="10757" max="11010" width="11.42578125" style="42"/>
    <col min="11011" max="11012" width="14.7109375" style="42" customWidth="1"/>
    <col min="11013" max="11266" width="11.42578125" style="42"/>
    <col min="11267" max="11268" width="14.7109375" style="42" customWidth="1"/>
    <col min="11269" max="11522" width="11.42578125" style="42"/>
    <col min="11523" max="11524" width="14.7109375" style="42" customWidth="1"/>
    <col min="11525" max="11778" width="11.42578125" style="42"/>
    <col min="11779" max="11780" width="14.7109375" style="42" customWidth="1"/>
    <col min="11781" max="12034" width="11.42578125" style="42"/>
    <col min="12035" max="12036" width="14.7109375" style="42" customWidth="1"/>
    <col min="12037" max="12290" width="11.42578125" style="42"/>
    <col min="12291" max="12292" width="14.7109375" style="42" customWidth="1"/>
    <col min="12293" max="12546" width="11.42578125" style="42"/>
    <col min="12547" max="12548" width="14.7109375" style="42" customWidth="1"/>
    <col min="12549" max="12802" width="11.42578125" style="42"/>
    <col min="12803" max="12804" width="14.7109375" style="42" customWidth="1"/>
    <col min="12805" max="13058" width="11.42578125" style="42"/>
    <col min="13059" max="13060" width="14.7109375" style="42" customWidth="1"/>
    <col min="13061" max="13314" width="11.42578125" style="42"/>
    <col min="13315" max="13316" width="14.7109375" style="42" customWidth="1"/>
    <col min="13317" max="13570" width="11.42578125" style="42"/>
    <col min="13571" max="13572" width="14.7109375" style="42" customWidth="1"/>
    <col min="13573" max="13826" width="11.42578125" style="42"/>
    <col min="13827" max="13828" width="14.7109375" style="42" customWidth="1"/>
    <col min="13829" max="14082" width="11.42578125" style="42"/>
    <col min="14083" max="14084" width="14.7109375" style="42" customWidth="1"/>
    <col min="14085" max="14338" width="11.42578125" style="42"/>
    <col min="14339" max="14340" width="14.7109375" style="42" customWidth="1"/>
    <col min="14341" max="14594" width="11.42578125" style="42"/>
    <col min="14595" max="14596" width="14.7109375" style="42" customWidth="1"/>
    <col min="14597" max="14850" width="11.42578125" style="42"/>
    <col min="14851" max="14852" width="14.7109375" style="42" customWidth="1"/>
    <col min="14853" max="15106" width="11.42578125" style="42"/>
    <col min="15107" max="15108" width="14.7109375" style="42" customWidth="1"/>
    <col min="15109" max="15362" width="11.42578125" style="42"/>
    <col min="15363" max="15364" width="14.7109375" style="42" customWidth="1"/>
    <col min="15365" max="15618" width="11.42578125" style="42"/>
    <col min="15619" max="15620" width="14.7109375" style="42" customWidth="1"/>
    <col min="15621" max="15874" width="11.42578125" style="42"/>
    <col min="15875" max="15876" width="14.7109375" style="42" customWidth="1"/>
    <col min="15877" max="16130" width="11.42578125" style="42"/>
    <col min="16131" max="16132" width="14.7109375" style="42" customWidth="1"/>
    <col min="16133" max="16384" width="11.42578125" style="42"/>
  </cols>
  <sheetData>
    <row r="1" spans="1:9" ht="61.15" customHeight="1">
      <c r="A1" s="81" t="s">
        <v>660</v>
      </c>
      <c r="B1" s="81"/>
      <c r="C1" s="81"/>
      <c r="D1" s="81"/>
      <c r="E1" s="81"/>
      <c r="F1" s="81"/>
      <c r="G1" s="81"/>
      <c r="H1" s="80"/>
      <c r="I1" s="80"/>
    </row>
    <row r="2" spans="1:9" ht="15" customHeight="1">
      <c r="A2" s="81"/>
      <c r="B2" s="81"/>
      <c r="C2" s="81"/>
      <c r="D2" s="81"/>
      <c r="E2" s="81"/>
      <c r="F2" s="81"/>
      <c r="G2" s="81"/>
      <c r="H2" s="80"/>
      <c r="I2" s="80"/>
    </row>
    <row r="3" spans="1:9" ht="15" customHeight="1">
      <c r="A3" s="81"/>
      <c r="B3" s="81"/>
      <c r="C3" s="81"/>
      <c r="D3" s="81"/>
      <c r="E3" s="81"/>
      <c r="F3" s="81"/>
      <c r="G3" s="81"/>
      <c r="H3" s="80"/>
      <c r="I3" s="80"/>
    </row>
    <row r="4" spans="1:9" ht="15" customHeight="1">
      <c r="A4" s="81"/>
      <c r="B4" s="81"/>
      <c r="C4" s="81"/>
      <c r="D4" s="81"/>
      <c r="E4" s="81"/>
      <c r="F4" s="81"/>
      <c r="G4" s="81"/>
      <c r="H4" s="80"/>
      <c r="I4" s="80"/>
    </row>
    <row r="5" spans="1:9" ht="15" customHeight="1">
      <c r="A5" s="81"/>
      <c r="B5" s="81"/>
      <c r="C5" s="81"/>
      <c r="D5" s="81"/>
      <c r="E5" s="81"/>
      <c r="F5" s="81"/>
      <c r="G5" s="81"/>
      <c r="H5" s="80"/>
      <c r="I5" s="80"/>
    </row>
    <row r="6" spans="1:9" ht="15" customHeight="1">
      <c r="A6" s="81"/>
      <c r="B6" s="81"/>
      <c r="C6" s="81"/>
      <c r="D6" s="81"/>
      <c r="E6" s="81"/>
      <c r="F6" s="81"/>
      <c r="G6" s="81"/>
      <c r="H6" s="80"/>
      <c r="I6" s="80"/>
    </row>
    <row r="7" spans="1:9" ht="15" customHeight="1">
      <c r="A7" s="81"/>
      <c r="B7" s="81"/>
      <c r="C7" s="81"/>
      <c r="D7" s="81"/>
      <c r="E7" s="81"/>
      <c r="F7" s="81"/>
      <c r="G7" s="81"/>
      <c r="H7" s="80"/>
      <c r="I7" s="80"/>
    </row>
    <row r="8" spans="1:9" ht="15" customHeight="1">
      <c r="A8" s="81"/>
      <c r="B8" s="81"/>
      <c r="C8" s="81"/>
      <c r="D8" s="81"/>
      <c r="E8" s="81"/>
      <c r="F8" s="81"/>
      <c r="G8" s="81"/>
      <c r="H8" s="80"/>
      <c r="I8" s="80"/>
    </row>
    <row r="9" spans="1:9" ht="15" customHeight="1">
      <c r="A9" s="81"/>
      <c r="B9" s="81"/>
      <c r="C9" s="81"/>
      <c r="D9" s="81"/>
      <c r="E9" s="81"/>
      <c r="F9" s="81"/>
      <c r="G9" s="81"/>
      <c r="H9" s="80"/>
      <c r="I9" s="80"/>
    </row>
    <row r="10" spans="1:9" ht="15" customHeight="1">
      <c r="A10" s="81"/>
      <c r="B10" s="81"/>
      <c r="C10" s="81"/>
      <c r="D10" s="81"/>
      <c r="E10" s="81"/>
      <c r="F10" s="81"/>
      <c r="G10" s="81"/>
      <c r="H10" s="80"/>
      <c r="I10" s="80"/>
    </row>
    <row r="11" spans="1:9" ht="15" customHeight="1">
      <c r="A11" s="81"/>
      <c r="B11" s="81"/>
      <c r="C11" s="81"/>
      <c r="D11" s="81"/>
      <c r="E11" s="81"/>
      <c r="F11" s="81"/>
      <c r="G11" s="81"/>
      <c r="H11" s="80"/>
      <c r="I11" s="80"/>
    </row>
    <row r="12" spans="1:9" ht="15" customHeight="1">
      <c r="A12" s="81"/>
      <c r="B12" s="81"/>
      <c r="C12" s="81"/>
      <c r="D12" s="81"/>
      <c r="E12" s="81"/>
      <c r="F12" s="81"/>
      <c r="G12" s="81"/>
      <c r="H12" s="80"/>
      <c r="I12" s="80"/>
    </row>
    <row r="13" spans="1:9" ht="15" customHeight="1">
      <c r="A13" s="81"/>
      <c r="B13" s="81"/>
      <c r="C13" s="81"/>
      <c r="D13" s="81"/>
      <c r="E13" s="81"/>
      <c r="F13" s="81"/>
      <c r="G13" s="81"/>
      <c r="H13" s="80"/>
      <c r="I13" s="80"/>
    </row>
    <row r="14" spans="1:9">
      <c r="B14" s="82"/>
    </row>
    <row r="15" spans="1:9">
      <c r="B15" s="82"/>
    </row>
    <row r="16" spans="1:9">
      <c r="B16" s="82"/>
    </row>
    <row r="17" spans="1:4">
      <c r="B17" s="82"/>
    </row>
    <row r="18" spans="1:4">
      <c r="B18" s="82"/>
    </row>
    <row r="19" spans="1:4">
      <c r="B19" s="82"/>
    </row>
    <row r="20" spans="1:4">
      <c r="B20" s="82"/>
    </row>
    <row r="21" spans="1:4">
      <c r="B21" s="82"/>
    </row>
    <row r="22" spans="1:4">
      <c r="B22" s="82"/>
    </row>
    <row r="23" spans="1:4">
      <c r="B23" s="82"/>
    </row>
    <row r="24" spans="1:4">
      <c r="A24" s="890"/>
      <c r="B24" s="82"/>
    </row>
    <row r="25" spans="1:4" ht="13.5" thickBot="1"/>
    <row r="26" spans="1:4" ht="34.9" customHeight="1" thickBot="1">
      <c r="A26" s="827" t="s">
        <v>177</v>
      </c>
      <c r="B26" s="583" t="s">
        <v>282</v>
      </c>
      <c r="D26"/>
    </row>
    <row r="27" spans="1:4" ht="18" customHeight="1">
      <c r="A27" s="324">
        <v>2009</v>
      </c>
      <c r="B27" s="886">
        <v>179</v>
      </c>
      <c r="D27"/>
    </row>
    <row r="28" spans="1:4" ht="18" customHeight="1">
      <c r="A28" s="325">
        <v>2010</v>
      </c>
      <c r="B28" s="91">
        <v>284</v>
      </c>
      <c r="D28"/>
    </row>
    <row r="29" spans="1:4" ht="18" customHeight="1">
      <c r="A29" s="325">
        <v>2011</v>
      </c>
      <c r="B29" s="91">
        <v>123</v>
      </c>
      <c r="D29"/>
    </row>
    <row r="30" spans="1:4" ht="18" customHeight="1">
      <c r="A30" s="325">
        <v>2012</v>
      </c>
      <c r="B30" s="91">
        <v>107</v>
      </c>
      <c r="D30"/>
    </row>
    <row r="31" spans="1:4" ht="18" customHeight="1">
      <c r="A31" s="325">
        <v>2013</v>
      </c>
      <c r="B31" s="91">
        <v>61</v>
      </c>
      <c r="D31"/>
    </row>
    <row r="32" spans="1:4" ht="18" customHeight="1">
      <c r="A32" s="325">
        <v>2014</v>
      </c>
      <c r="B32" s="91">
        <v>89</v>
      </c>
      <c r="D32"/>
    </row>
    <row r="33" spans="1:4" ht="18" customHeight="1">
      <c r="A33" s="325">
        <v>2015</v>
      </c>
      <c r="B33" s="91">
        <v>18</v>
      </c>
      <c r="D33"/>
    </row>
    <row r="34" spans="1:4" ht="18" customHeight="1">
      <c r="A34" s="325">
        <v>2016</v>
      </c>
      <c r="B34" s="91">
        <v>52</v>
      </c>
      <c r="D34"/>
    </row>
    <row r="35" spans="1:4" ht="18" customHeight="1">
      <c r="A35" s="325">
        <v>2017</v>
      </c>
      <c r="B35" s="91">
        <v>12</v>
      </c>
      <c r="D35"/>
    </row>
    <row r="36" spans="1:4" ht="18" customHeight="1">
      <c r="A36" s="991">
        <v>2018</v>
      </c>
      <c r="B36" s="1000">
        <v>56</v>
      </c>
      <c r="D36"/>
    </row>
    <row r="37" spans="1:4" ht="18" customHeight="1" thickBot="1">
      <c r="A37" s="326">
        <v>2019</v>
      </c>
      <c r="B37" s="149">
        <v>204</v>
      </c>
      <c r="D37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0"/>
  <sheetViews>
    <sheetView zoomScaleNormal="100" workbookViewId="0">
      <selection activeCell="B38" sqref="B38"/>
    </sheetView>
  </sheetViews>
  <sheetFormatPr baseColWidth="10" defaultColWidth="11.5703125" defaultRowHeight="12.75"/>
  <cols>
    <col min="1" max="1" width="26.85546875" style="16" customWidth="1"/>
    <col min="2" max="3" width="12.7109375" style="16" customWidth="1"/>
    <col min="4" max="4" width="2.28515625" style="16" customWidth="1"/>
    <col min="5" max="6" width="12.7109375" style="16" customWidth="1"/>
    <col min="7" max="16384" width="11.5703125" style="16"/>
  </cols>
  <sheetData>
    <row r="1" spans="1:8" s="386" customFormat="1" ht="45" customHeight="1">
      <c r="A1" s="384" t="s">
        <v>584</v>
      </c>
      <c r="B1" s="384"/>
      <c r="C1" s="384"/>
      <c r="D1" s="384"/>
      <c r="E1" s="384"/>
      <c r="F1" s="384"/>
      <c r="G1" s="385"/>
      <c r="H1" s="385"/>
    </row>
    <row r="2" spans="1:8" s="386" customFormat="1" ht="14.1" customHeight="1">
      <c r="A2" s="384"/>
      <c r="B2" s="384"/>
      <c r="C2" s="384"/>
      <c r="D2" s="384"/>
      <c r="E2" s="384"/>
      <c r="F2" s="384"/>
      <c r="G2" s="385"/>
      <c r="H2" s="385"/>
    </row>
    <row r="3" spans="1:8" s="386" customFormat="1" ht="14.1" customHeight="1">
      <c r="A3" s="384"/>
      <c r="B3" s="384"/>
      <c r="C3" s="384"/>
      <c r="D3" s="384"/>
      <c r="E3" s="384"/>
      <c r="F3" s="384"/>
      <c r="G3" s="385"/>
      <c r="H3" s="385"/>
    </row>
    <row r="4" spans="1:8" s="386" customFormat="1" ht="14.1" customHeight="1">
      <c r="A4" s="384"/>
      <c r="B4" s="384"/>
      <c r="C4" s="384"/>
      <c r="D4" s="384"/>
      <c r="E4" s="384"/>
      <c r="F4" s="384"/>
      <c r="G4" s="385"/>
      <c r="H4" s="385"/>
    </row>
    <row r="5" spans="1:8" s="386" customFormat="1" ht="14.1" customHeight="1">
      <c r="A5" s="384"/>
      <c r="B5" s="384"/>
      <c r="C5" s="384"/>
      <c r="D5" s="384"/>
      <c r="E5" s="384"/>
      <c r="F5" s="384"/>
      <c r="G5" s="385"/>
      <c r="H5" s="385"/>
    </row>
    <row r="6" spans="1:8" s="386" customFormat="1" ht="14.1" customHeight="1">
      <c r="A6" s="384"/>
      <c r="B6" s="384"/>
      <c r="C6" s="384"/>
      <c r="D6" s="384"/>
      <c r="E6" s="384"/>
      <c r="F6" s="384"/>
      <c r="G6" s="385"/>
      <c r="H6" s="385"/>
    </row>
    <row r="7" spans="1:8" s="386" customFormat="1" ht="14.1" customHeight="1">
      <c r="A7" s="384"/>
      <c r="B7" s="384"/>
      <c r="C7" s="384"/>
      <c r="D7" s="384"/>
      <c r="E7" s="384"/>
      <c r="F7" s="384"/>
      <c r="G7" s="385"/>
      <c r="H7" s="385"/>
    </row>
    <row r="8" spans="1:8" s="386" customFormat="1" ht="14.1" customHeight="1">
      <c r="A8" s="384"/>
      <c r="B8" s="384"/>
      <c r="C8" s="384"/>
      <c r="D8" s="384"/>
      <c r="E8" s="384"/>
      <c r="F8" s="384"/>
      <c r="G8" s="385"/>
      <c r="H8" s="385"/>
    </row>
    <row r="9" spans="1:8" s="386" customFormat="1" ht="14.1" customHeight="1">
      <c r="A9" s="384"/>
      <c r="B9" s="384"/>
      <c r="C9" s="384"/>
      <c r="D9" s="384"/>
      <c r="E9" s="384"/>
      <c r="F9" s="384"/>
      <c r="G9" s="385"/>
      <c r="H9" s="385"/>
    </row>
    <row r="10" spans="1:8" s="386" customFormat="1" ht="14.1" customHeight="1">
      <c r="A10" s="384"/>
      <c r="B10" s="384"/>
      <c r="C10" s="384"/>
      <c r="D10" s="384"/>
      <c r="E10" s="384"/>
      <c r="F10" s="384"/>
      <c r="G10" s="385"/>
      <c r="H10" s="385"/>
    </row>
    <row r="11" spans="1:8" s="386" customFormat="1" ht="14.1" customHeight="1">
      <c r="A11" s="384"/>
      <c r="B11" s="384"/>
      <c r="C11" s="384"/>
      <c r="D11" s="384"/>
      <c r="E11" s="384"/>
      <c r="F11" s="384"/>
      <c r="G11" s="385"/>
      <c r="H11" s="385"/>
    </row>
    <row r="12" spans="1:8" s="386" customFormat="1" ht="14.1" customHeight="1">
      <c r="A12" s="384"/>
      <c r="B12" s="384"/>
      <c r="C12" s="384"/>
      <c r="D12" s="384"/>
      <c r="E12" s="384"/>
      <c r="F12" s="384"/>
      <c r="G12" s="385"/>
      <c r="H12" s="385"/>
    </row>
    <row r="13" spans="1:8" s="386" customFormat="1" ht="14.1" customHeight="1">
      <c r="A13" s="384"/>
      <c r="B13" s="384"/>
      <c r="C13" s="384"/>
      <c r="D13" s="384"/>
      <c r="E13" s="384"/>
      <c r="F13" s="384"/>
      <c r="G13" s="385"/>
      <c r="H13" s="385"/>
    </row>
    <row r="14" spans="1:8" s="386" customFormat="1" ht="14.1" customHeight="1">
      <c r="A14" s="384"/>
      <c r="B14" s="384"/>
      <c r="C14" s="384"/>
      <c r="D14" s="384"/>
      <c r="E14" s="384"/>
      <c r="F14" s="384"/>
      <c r="G14" s="385"/>
      <c r="H14" s="385"/>
    </row>
    <row r="15" spans="1:8" s="386" customFormat="1" ht="14.1" customHeight="1">
      <c r="A15" s="384"/>
      <c r="B15" s="384"/>
      <c r="C15" s="384"/>
      <c r="D15" s="384"/>
      <c r="E15" s="384"/>
      <c r="F15" s="384"/>
      <c r="G15" s="385"/>
      <c r="H15" s="385"/>
    </row>
    <row r="16" spans="1:8" s="386" customFormat="1" ht="14.1" customHeight="1">
      <c r="A16" s="384"/>
      <c r="B16" s="384"/>
      <c r="C16" s="384"/>
      <c r="D16" s="384"/>
      <c r="E16" s="384"/>
      <c r="F16" s="384"/>
      <c r="G16" s="385"/>
      <c r="H16" s="385"/>
    </row>
    <row r="17" spans="1:13" s="386" customFormat="1" ht="14.1" customHeight="1">
      <c r="A17" s="384"/>
      <c r="B17" s="384"/>
      <c r="C17" s="384"/>
      <c r="D17" s="384"/>
      <c r="E17" s="384"/>
      <c r="F17" s="384"/>
      <c r="G17" s="385"/>
      <c r="H17" s="385"/>
    </row>
    <row r="18" spans="1:13" s="386" customFormat="1" ht="14.1" customHeight="1">
      <c r="A18" s="384"/>
      <c r="B18" s="384"/>
      <c r="C18" s="384"/>
      <c r="D18" s="384"/>
      <c r="E18" s="384"/>
      <c r="F18" s="384"/>
      <c r="G18" s="385"/>
      <c r="H18" s="385"/>
    </row>
    <row r="19" spans="1:13" ht="15">
      <c r="A19" s="18"/>
      <c r="B19" s="19"/>
      <c r="C19" s="19"/>
      <c r="D19" s="13"/>
      <c r="E19" s="12"/>
      <c r="F19" s="12"/>
      <c r="H19" s="393"/>
      <c r="I19" s="393"/>
      <c r="J19" s="393"/>
      <c r="K19" s="393"/>
      <c r="L19" s="393"/>
      <c r="M19" s="393"/>
    </row>
    <row r="20" spans="1:13" ht="15">
      <c r="A20" s="18"/>
      <c r="B20" s="19"/>
      <c r="C20" s="19"/>
      <c r="D20" s="13"/>
      <c r="E20" s="12"/>
      <c r="F20" s="12"/>
      <c r="H20" s="393"/>
      <c r="I20" s="393"/>
      <c r="J20" s="393"/>
      <c r="K20" s="393"/>
      <c r="L20" s="393"/>
      <c r="M20" s="393"/>
    </row>
    <row r="21" spans="1:13" ht="15">
      <c r="A21" s="18"/>
      <c r="B21" s="19"/>
      <c r="C21" s="19"/>
      <c r="D21" s="13"/>
      <c r="E21" s="12"/>
      <c r="F21" s="12"/>
      <c r="H21" s="393"/>
      <c r="I21" s="393"/>
      <c r="J21" s="393"/>
      <c r="K21" s="393"/>
      <c r="L21" s="393"/>
      <c r="M21" s="393"/>
    </row>
    <row r="22" spans="1:13" ht="15">
      <c r="A22" s="18"/>
      <c r="B22" s="19"/>
      <c r="C22" s="19"/>
      <c r="D22" s="13"/>
      <c r="E22" s="12"/>
      <c r="F22" s="12"/>
      <c r="H22" s="393"/>
      <c r="I22" s="393"/>
      <c r="J22" s="393"/>
      <c r="K22" s="393"/>
      <c r="L22" s="393"/>
      <c r="M22" s="393"/>
    </row>
    <row r="23" spans="1:13" ht="15.75" thickBot="1">
      <c r="A23" s="18"/>
      <c r="B23" s="19"/>
      <c r="C23" s="19"/>
      <c r="D23" s="13"/>
      <c r="E23" s="12"/>
      <c r="F23" s="12"/>
      <c r="H23" s="393"/>
      <c r="I23" s="393"/>
      <c r="J23" s="393"/>
      <c r="K23" s="393"/>
      <c r="L23" s="393"/>
      <c r="M23" s="393"/>
    </row>
    <row r="24" spans="1:13" ht="19.899999999999999" customHeight="1" thickBot="1">
      <c r="A24" s="18"/>
      <c r="B24" s="19"/>
      <c r="C24" s="19"/>
      <c r="D24" s="396"/>
      <c r="E24" s="1106" t="s">
        <v>581</v>
      </c>
      <c r="F24" s="1107"/>
      <c r="H24" s="393"/>
      <c r="I24" s="393"/>
      <c r="J24" s="393"/>
      <c r="K24" s="393"/>
      <c r="L24" s="393"/>
      <c r="M24" s="393"/>
    </row>
    <row r="25" spans="1:13" ht="19.899999999999999" customHeight="1" thickBot="1">
      <c r="A25" s="20"/>
      <c r="B25" s="432">
        <v>2018</v>
      </c>
      <c r="C25" s="433">
        <v>2019</v>
      </c>
      <c r="D25" s="399"/>
      <c r="E25" s="421" t="s">
        <v>48</v>
      </c>
      <c r="F25" s="422" t="s">
        <v>45</v>
      </c>
      <c r="H25" s="393"/>
      <c r="I25" s="393"/>
      <c r="J25" s="393"/>
      <c r="K25" s="393"/>
      <c r="L25" s="393"/>
      <c r="M25" s="393"/>
    </row>
    <row r="26" spans="1:13" ht="19.899999999999999" customHeight="1">
      <c r="A26" s="402" t="s">
        <v>46</v>
      </c>
      <c r="B26" s="434">
        <v>47.4</v>
      </c>
      <c r="C26" s="434">
        <v>47.61</v>
      </c>
      <c r="D26" s="405"/>
      <c r="E26" s="435">
        <f>C26-B26</f>
        <v>0.21000000000000085</v>
      </c>
      <c r="F26" s="407">
        <f>(C26-B26)/B26</f>
        <v>4.4303797468354614E-3</v>
      </c>
    </row>
    <row r="27" spans="1:13" ht="19.899999999999999" customHeight="1" thickBot="1">
      <c r="A27" s="436" t="s">
        <v>47</v>
      </c>
      <c r="B27" s="437">
        <v>47.61</v>
      </c>
      <c r="C27" s="437">
        <v>47.13</v>
      </c>
      <c r="D27" s="405"/>
      <c r="E27" s="435">
        <f>C27-B27</f>
        <v>-0.47999999999999687</v>
      </c>
      <c r="F27" s="407">
        <f>(C27-B27)/B27</f>
        <v>-1.0081915563957086E-2</v>
      </c>
    </row>
    <row r="28" spans="1:13" ht="19.899999999999999" customHeight="1" thickBot="1">
      <c r="A28" s="428" t="s">
        <v>431</v>
      </c>
      <c r="B28" s="438">
        <v>47.47</v>
      </c>
      <c r="C28" s="438">
        <v>47.46</v>
      </c>
      <c r="D28" s="15"/>
      <c r="E28" s="439">
        <f>C28-B28</f>
        <v>-9.9999999999980105E-3</v>
      </c>
      <c r="F28" s="431">
        <f>(C28-B28)/B28</f>
        <v>-2.1065936380867939E-4</v>
      </c>
    </row>
    <row r="29" spans="1:13" ht="15">
      <c r="A29" s="21"/>
      <c r="B29" s="21"/>
      <c r="C29" s="21"/>
      <c r="F29" s="386"/>
    </row>
    <row r="30" spans="1:13" ht="15">
      <c r="A30" s="21"/>
      <c r="B30" s="21"/>
      <c r="C30" s="21"/>
      <c r="F30" s="386"/>
    </row>
  </sheetData>
  <mergeCells count="1">
    <mergeCell ref="E24:F24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0"/>
  <sheetViews>
    <sheetView zoomScaleNormal="100" workbookViewId="0">
      <selection activeCell="L24" sqref="L24"/>
    </sheetView>
  </sheetViews>
  <sheetFormatPr baseColWidth="10" defaultColWidth="11.42578125" defaultRowHeight="12.75"/>
  <cols>
    <col min="1" max="1" width="10.7109375" style="42" customWidth="1"/>
    <col min="2" max="2" width="14.5703125" style="42" customWidth="1"/>
    <col min="3" max="16384" width="11.42578125" style="42"/>
  </cols>
  <sheetData>
    <row r="1" spans="1:12" ht="42.75" customHeight="1">
      <c r="A1" s="81" t="s">
        <v>661</v>
      </c>
      <c r="B1" s="111"/>
      <c r="C1" s="111"/>
    </row>
    <row r="11" spans="1:12">
      <c r="L11" s="940"/>
    </row>
    <row r="27" spans="1:3" ht="13.5" thickBot="1">
      <c r="A27" s="890"/>
    </row>
    <row r="28" spans="1:3" ht="32.25" customHeight="1" thickBot="1">
      <c r="A28" s="583" t="s">
        <v>504</v>
      </c>
      <c r="B28" s="583" t="s">
        <v>505</v>
      </c>
      <c r="C28"/>
    </row>
    <row r="29" spans="1:3" ht="18" customHeight="1">
      <c r="A29" s="214">
        <v>2008</v>
      </c>
      <c r="B29" s="344">
        <v>5287</v>
      </c>
      <c r="C29"/>
    </row>
    <row r="30" spans="1:3" ht="18" customHeight="1">
      <c r="A30" s="215">
        <v>2009</v>
      </c>
      <c r="B30" s="345">
        <v>4174</v>
      </c>
      <c r="C30"/>
    </row>
    <row r="31" spans="1:3" ht="18" customHeight="1">
      <c r="A31" s="215">
        <v>2010</v>
      </c>
      <c r="B31" s="345">
        <v>3122</v>
      </c>
      <c r="C31"/>
    </row>
    <row r="32" spans="1:3" ht="18" customHeight="1">
      <c r="A32" s="215">
        <v>2011</v>
      </c>
      <c r="B32" s="345">
        <v>2716</v>
      </c>
      <c r="C32"/>
    </row>
    <row r="33" spans="1:3" ht="18" customHeight="1">
      <c r="A33" s="215">
        <v>2012</v>
      </c>
      <c r="B33" s="345">
        <v>3540</v>
      </c>
      <c r="C33"/>
    </row>
    <row r="34" spans="1:3" ht="18" customHeight="1">
      <c r="A34" s="215">
        <v>2013</v>
      </c>
      <c r="B34" s="345">
        <v>3506</v>
      </c>
      <c r="C34"/>
    </row>
    <row r="35" spans="1:3" ht="18" customHeight="1">
      <c r="A35" s="215">
        <v>2014</v>
      </c>
      <c r="B35" s="345">
        <v>3316</v>
      </c>
      <c r="C35"/>
    </row>
    <row r="36" spans="1:3" ht="18" customHeight="1">
      <c r="A36" s="215">
        <v>2015</v>
      </c>
      <c r="B36" s="345">
        <v>4498</v>
      </c>
      <c r="C36"/>
    </row>
    <row r="37" spans="1:3" ht="18" customHeight="1">
      <c r="A37" s="215">
        <v>2016</v>
      </c>
      <c r="B37" s="345">
        <v>3941</v>
      </c>
      <c r="C37"/>
    </row>
    <row r="38" spans="1:3" ht="18" customHeight="1">
      <c r="A38" s="215">
        <v>2017</v>
      </c>
      <c r="B38" s="345">
        <v>4239</v>
      </c>
      <c r="C38"/>
    </row>
    <row r="39" spans="1:3" ht="18" customHeight="1">
      <c r="A39" s="982">
        <v>2018</v>
      </c>
      <c r="B39" s="992">
        <v>3003</v>
      </c>
      <c r="C39"/>
    </row>
    <row r="40" spans="1:3" ht="18" customHeight="1" thickBot="1">
      <c r="A40" s="216">
        <v>2019</v>
      </c>
      <c r="B40" s="346">
        <v>2722</v>
      </c>
      <c r="C40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50"/>
  <sheetViews>
    <sheetView zoomScaleNormal="100" workbookViewId="0">
      <selection activeCell="I13" sqref="I13"/>
    </sheetView>
  </sheetViews>
  <sheetFormatPr baseColWidth="10" defaultRowHeight="12.75"/>
  <cols>
    <col min="1" max="2" width="11.42578125" style="42"/>
    <col min="3" max="4" width="14.7109375" style="42" customWidth="1"/>
    <col min="5" max="256" width="11.42578125" style="42"/>
    <col min="257" max="260" width="14.7109375" style="42" customWidth="1"/>
    <col min="261" max="512" width="11.42578125" style="42"/>
    <col min="513" max="516" width="14.7109375" style="42" customWidth="1"/>
    <col min="517" max="768" width="11.42578125" style="42"/>
    <col min="769" max="772" width="14.7109375" style="42" customWidth="1"/>
    <col min="773" max="1024" width="11.42578125" style="42"/>
    <col min="1025" max="1028" width="14.7109375" style="42" customWidth="1"/>
    <col min="1029" max="1280" width="11.42578125" style="42"/>
    <col min="1281" max="1284" width="14.7109375" style="42" customWidth="1"/>
    <col min="1285" max="1536" width="11.42578125" style="42"/>
    <col min="1537" max="1540" width="14.7109375" style="42" customWidth="1"/>
    <col min="1541" max="1792" width="11.42578125" style="42"/>
    <col min="1793" max="1796" width="14.7109375" style="42" customWidth="1"/>
    <col min="1797" max="2048" width="11.42578125" style="42"/>
    <col min="2049" max="2052" width="14.7109375" style="42" customWidth="1"/>
    <col min="2053" max="2304" width="11.42578125" style="42"/>
    <col min="2305" max="2308" width="14.7109375" style="42" customWidth="1"/>
    <col min="2309" max="2560" width="11.42578125" style="42"/>
    <col min="2561" max="2564" width="14.7109375" style="42" customWidth="1"/>
    <col min="2565" max="2816" width="11.42578125" style="42"/>
    <col min="2817" max="2820" width="14.7109375" style="42" customWidth="1"/>
    <col min="2821" max="3072" width="11.42578125" style="42"/>
    <col min="3073" max="3076" width="14.7109375" style="42" customWidth="1"/>
    <col min="3077" max="3328" width="11.42578125" style="42"/>
    <col min="3329" max="3332" width="14.7109375" style="42" customWidth="1"/>
    <col min="3333" max="3584" width="11.42578125" style="42"/>
    <col min="3585" max="3588" width="14.7109375" style="42" customWidth="1"/>
    <col min="3589" max="3840" width="11.42578125" style="42"/>
    <col min="3841" max="3844" width="14.7109375" style="42" customWidth="1"/>
    <col min="3845" max="4096" width="11.42578125" style="42"/>
    <col min="4097" max="4100" width="14.7109375" style="42" customWidth="1"/>
    <col min="4101" max="4352" width="11.42578125" style="42"/>
    <col min="4353" max="4356" width="14.7109375" style="42" customWidth="1"/>
    <col min="4357" max="4608" width="11.42578125" style="42"/>
    <col min="4609" max="4612" width="14.7109375" style="42" customWidth="1"/>
    <col min="4613" max="4864" width="11.42578125" style="42"/>
    <col min="4865" max="4868" width="14.7109375" style="42" customWidth="1"/>
    <col min="4869" max="5120" width="11.42578125" style="42"/>
    <col min="5121" max="5124" width="14.7109375" style="42" customWidth="1"/>
    <col min="5125" max="5376" width="11.42578125" style="42"/>
    <col min="5377" max="5380" width="14.7109375" style="42" customWidth="1"/>
    <col min="5381" max="5632" width="11.42578125" style="42"/>
    <col min="5633" max="5636" width="14.7109375" style="42" customWidth="1"/>
    <col min="5637" max="5888" width="11.42578125" style="42"/>
    <col min="5889" max="5892" width="14.7109375" style="42" customWidth="1"/>
    <col min="5893" max="6144" width="11.42578125" style="42"/>
    <col min="6145" max="6148" width="14.7109375" style="42" customWidth="1"/>
    <col min="6149" max="6400" width="11.42578125" style="42"/>
    <col min="6401" max="6404" width="14.7109375" style="42" customWidth="1"/>
    <col min="6405" max="6656" width="11.42578125" style="42"/>
    <col min="6657" max="6660" width="14.7109375" style="42" customWidth="1"/>
    <col min="6661" max="6912" width="11.42578125" style="42"/>
    <col min="6913" max="6916" width="14.7109375" style="42" customWidth="1"/>
    <col min="6917" max="7168" width="11.42578125" style="42"/>
    <col min="7169" max="7172" width="14.7109375" style="42" customWidth="1"/>
    <col min="7173" max="7424" width="11.42578125" style="42"/>
    <col min="7425" max="7428" width="14.7109375" style="42" customWidth="1"/>
    <col min="7429" max="7680" width="11.42578125" style="42"/>
    <col min="7681" max="7684" width="14.7109375" style="42" customWidth="1"/>
    <col min="7685" max="7936" width="11.42578125" style="42"/>
    <col min="7937" max="7940" width="14.7109375" style="42" customWidth="1"/>
    <col min="7941" max="8192" width="11.42578125" style="42"/>
    <col min="8193" max="8196" width="14.7109375" style="42" customWidth="1"/>
    <col min="8197" max="8448" width="11.42578125" style="42"/>
    <col min="8449" max="8452" width="14.7109375" style="42" customWidth="1"/>
    <col min="8453" max="8704" width="11.42578125" style="42"/>
    <col min="8705" max="8708" width="14.7109375" style="42" customWidth="1"/>
    <col min="8709" max="8960" width="11.42578125" style="42"/>
    <col min="8961" max="8964" width="14.7109375" style="42" customWidth="1"/>
    <col min="8965" max="9216" width="11.42578125" style="42"/>
    <col min="9217" max="9220" width="14.7109375" style="42" customWidth="1"/>
    <col min="9221" max="9472" width="11.42578125" style="42"/>
    <col min="9473" max="9476" width="14.7109375" style="42" customWidth="1"/>
    <col min="9477" max="9728" width="11.42578125" style="42"/>
    <col min="9729" max="9732" width="14.7109375" style="42" customWidth="1"/>
    <col min="9733" max="9984" width="11.42578125" style="42"/>
    <col min="9985" max="9988" width="14.7109375" style="42" customWidth="1"/>
    <col min="9989" max="10240" width="11.42578125" style="42"/>
    <col min="10241" max="10244" width="14.7109375" style="42" customWidth="1"/>
    <col min="10245" max="10496" width="11.42578125" style="42"/>
    <col min="10497" max="10500" width="14.7109375" style="42" customWidth="1"/>
    <col min="10501" max="10752" width="11.42578125" style="42"/>
    <col min="10753" max="10756" width="14.7109375" style="42" customWidth="1"/>
    <col min="10757" max="11008" width="11.42578125" style="42"/>
    <col min="11009" max="11012" width="14.7109375" style="42" customWidth="1"/>
    <col min="11013" max="11264" width="11.42578125" style="42"/>
    <col min="11265" max="11268" width="14.7109375" style="42" customWidth="1"/>
    <col min="11269" max="11520" width="11.42578125" style="42"/>
    <col min="11521" max="11524" width="14.7109375" style="42" customWidth="1"/>
    <col min="11525" max="11776" width="11.42578125" style="42"/>
    <col min="11777" max="11780" width="14.7109375" style="42" customWidth="1"/>
    <col min="11781" max="12032" width="11.42578125" style="42"/>
    <col min="12033" max="12036" width="14.7109375" style="42" customWidth="1"/>
    <col min="12037" max="12288" width="11.42578125" style="42"/>
    <col min="12289" max="12292" width="14.7109375" style="42" customWidth="1"/>
    <col min="12293" max="12544" width="11.42578125" style="42"/>
    <col min="12545" max="12548" width="14.7109375" style="42" customWidth="1"/>
    <col min="12549" max="12800" width="11.42578125" style="42"/>
    <col min="12801" max="12804" width="14.7109375" style="42" customWidth="1"/>
    <col min="12805" max="13056" width="11.42578125" style="42"/>
    <col min="13057" max="13060" width="14.7109375" style="42" customWidth="1"/>
    <col min="13061" max="13312" width="11.42578125" style="42"/>
    <col min="13313" max="13316" width="14.7109375" style="42" customWidth="1"/>
    <col min="13317" max="13568" width="11.42578125" style="42"/>
    <col min="13569" max="13572" width="14.7109375" style="42" customWidth="1"/>
    <col min="13573" max="13824" width="11.42578125" style="42"/>
    <col min="13825" max="13828" width="14.7109375" style="42" customWidth="1"/>
    <col min="13829" max="14080" width="11.42578125" style="42"/>
    <col min="14081" max="14084" width="14.7109375" style="42" customWidth="1"/>
    <col min="14085" max="14336" width="11.42578125" style="42"/>
    <col min="14337" max="14340" width="14.7109375" style="42" customWidth="1"/>
    <col min="14341" max="14592" width="11.42578125" style="42"/>
    <col min="14593" max="14596" width="14.7109375" style="42" customWidth="1"/>
    <col min="14597" max="14848" width="11.42578125" style="42"/>
    <col min="14849" max="14852" width="14.7109375" style="42" customWidth="1"/>
    <col min="14853" max="15104" width="11.42578125" style="42"/>
    <col min="15105" max="15108" width="14.7109375" style="42" customWidth="1"/>
    <col min="15109" max="15360" width="11.42578125" style="42"/>
    <col min="15361" max="15364" width="14.7109375" style="42" customWidth="1"/>
    <col min="15365" max="15616" width="11.42578125" style="42"/>
    <col min="15617" max="15620" width="14.7109375" style="42" customWidth="1"/>
    <col min="15621" max="15872" width="11.42578125" style="42"/>
    <col min="15873" max="15876" width="14.7109375" style="42" customWidth="1"/>
    <col min="15877" max="16128" width="11.42578125" style="42"/>
    <col min="16129" max="16132" width="14.7109375" style="42" customWidth="1"/>
    <col min="16133" max="16384" width="11.42578125" style="42"/>
  </cols>
  <sheetData>
    <row r="1" spans="1:9" ht="61.15" customHeight="1">
      <c r="A1" s="81" t="s">
        <v>662</v>
      </c>
      <c r="B1" s="81"/>
      <c r="C1" s="81"/>
      <c r="D1" s="81"/>
      <c r="E1" s="80"/>
      <c r="F1" s="80"/>
      <c r="G1" s="80"/>
      <c r="H1" s="80"/>
      <c r="I1" s="80"/>
    </row>
    <row r="28" spans="1:3">
      <c r="A28" s="890"/>
    </row>
    <row r="29" spans="1:3" ht="13.5" thickBot="1"/>
    <row r="30" spans="1:3" ht="26.25" thickBot="1">
      <c r="A30" s="617" t="s">
        <v>177</v>
      </c>
      <c r="B30" s="583" t="s">
        <v>482</v>
      </c>
      <c r="C30" s="583" t="s">
        <v>483</v>
      </c>
    </row>
    <row r="31" spans="1:3" ht="18" customHeight="1">
      <c r="A31" s="214">
        <v>2000</v>
      </c>
      <c r="B31" s="887">
        <v>80421</v>
      </c>
      <c r="C31" s="229">
        <v>58273</v>
      </c>
    </row>
    <row r="32" spans="1:3" ht="18" customHeight="1">
      <c r="A32" s="215">
        <v>2001</v>
      </c>
      <c r="B32" s="328">
        <v>64042</v>
      </c>
      <c r="C32" s="232">
        <v>100869</v>
      </c>
    </row>
    <row r="33" spans="1:3" ht="18" customHeight="1">
      <c r="A33" s="215">
        <v>2002</v>
      </c>
      <c r="B33" s="328">
        <v>46964</v>
      </c>
      <c r="C33" s="232">
        <v>178952</v>
      </c>
    </row>
    <row r="34" spans="1:3" ht="18" customHeight="1">
      <c r="A34" s="215">
        <v>2003</v>
      </c>
      <c r="B34" s="328">
        <v>32720</v>
      </c>
      <c r="C34" s="232">
        <v>176407</v>
      </c>
    </row>
    <row r="35" spans="1:3" ht="18" customHeight="1">
      <c r="A35" s="215">
        <v>2004</v>
      </c>
      <c r="B35" s="328">
        <v>26096</v>
      </c>
      <c r="C35" s="232">
        <v>179107</v>
      </c>
    </row>
    <row r="36" spans="1:3" ht="18" customHeight="1">
      <c r="A36" s="215">
        <v>2005</v>
      </c>
      <c r="B36" s="328">
        <v>23372</v>
      </c>
      <c r="C36" s="232">
        <v>201707</v>
      </c>
    </row>
    <row r="37" spans="1:3" ht="18" customHeight="1">
      <c r="A37" s="215">
        <v>2006</v>
      </c>
      <c r="B37" s="328">
        <v>19115</v>
      </c>
      <c r="C37" s="232">
        <v>224257</v>
      </c>
    </row>
    <row r="38" spans="1:3" ht="18" customHeight="1">
      <c r="A38" s="215">
        <v>2007</v>
      </c>
      <c r="B38" s="328">
        <v>12845</v>
      </c>
      <c r="C38" s="232">
        <v>231868</v>
      </c>
    </row>
    <row r="39" spans="1:3" ht="18" customHeight="1">
      <c r="A39" s="215">
        <v>2008</v>
      </c>
      <c r="B39" s="328">
        <v>7134</v>
      </c>
      <c r="C39" s="232">
        <v>328456</v>
      </c>
    </row>
    <row r="40" spans="1:3" ht="18" customHeight="1">
      <c r="A40" s="215">
        <v>2009</v>
      </c>
      <c r="B40" s="328">
        <v>6070</v>
      </c>
      <c r="C40" s="232">
        <v>358211</v>
      </c>
    </row>
    <row r="41" spans="1:3" ht="18" customHeight="1">
      <c r="A41" s="215">
        <v>2010</v>
      </c>
      <c r="B41" s="328">
        <v>3978</v>
      </c>
      <c r="C41" s="232">
        <v>363757</v>
      </c>
    </row>
    <row r="42" spans="1:3" ht="18" customHeight="1">
      <c r="A42" s="215">
        <v>2011</v>
      </c>
      <c r="B42" s="328">
        <v>3529</v>
      </c>
      <c r="C42" s="232">
        <v>344978</v>
      </c>
    </row>
    <row r="43" spans="1:3" ht="18" customHeight="1">
      <c r="A43" s="215">
        <v>2012</v>
      </c>
      <c r="B43" s="328">
        <v>2560</v>
      </c>
      <c r="C43" s="232">
        <v>352242</v>
      </c>
    </row>
    <row r="44" spans="1:3" ht="18" customHeight="1">
      <c r="A44" s="215">
        <v>2013</v>
      </c>
      <c r="B44" s="328">
        <v>2858</v>
      </c>
      <c r="C44" s="232">
        <v>374439</v>
      </c>
    </row>
    <row r="45" spans="1:3" ht="18" customHeight="1">
      <c r="A45" s="215">
        <v>2014</v>
      </c>
      <c r="B45" s="328">
        <v>3882</v>
      </c>
      <c r="C45" s="232">
        <v>405297</v>
      </c>
    </row>
    <row r="46" spans="1:3" ht="18" customHeight="1">
      <c r="A46" s="215">
        <v>2015</v>
      </c>
      <c r="B46" s="328">
        <v>3470</v>
      </c>
      <c r="C46" s="232">
        <v>394167</v>
      </c>
    </row>
    <row r="47" spans="1:3" ht="18" customHeight="1">
      <c r="A47" s="215">
        <v>2016</v>
      </c>
      <c r="B47" s="328">
        <v>2312</v>
      </c>
      <c r="C47" s="232">
        <v>421304</v>
      </c>
    </row>
    <row r="48" spans="1:3" ht="18" customHeight="1">
      <c r="A48" s="215">
        <v>2017</v>
      </c>
      <c r="B48" s="328">
        <v>1988</v>
      </c>
      <c r="C48" s="232">
        <v>445939</v>
      </c>
    </row>
    <row r="49" spans="1:3" ht="18" customHeight="1">
      <c r="A49" s="982">
        <v>2018</v>
      </c>
      <c r="B49" s="1001">
        <v>1779</v>
      </c>
      <c r="C49" s="993">
        <v>387750</v>
      </c>
    </row>
    <row r="50" spans="1:3" ht="18" customHeight="1" thickBot="1">
      <c r="A50" s="216">
        <v>2019</v>
      </c>
      <c r="B50" s="329">
        <v>1384</v>
      </c>
      <c r="C50" s="230">
        <v>430565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1"/>
  <sheetViews>
    <sheetView workbookViewId="0">
      <selection activeCell="L17" sqref="L17"/>
    </sheetView>
  </sheetViews>
  <sheetFormatPr baseColWidth="10" defaultRowHeight="12.75"/>
  <cols>
    <col min="1" max="1" width="11.42578125" style="42"/>
    <col min="2" max="2" width="10.85546875" style="42" customWidth="1"/>
    <col min="3" max="3" width="13.28515625" style="42" customWidth="1"/>
    <col min="4" max="4" width="10.5703125" style="42" customWidth="1"/>
    <col min="5" max="5" width="13.28515625" style="42" customWidth="1"/>
    <col min="6" max="6" width="11" style="42" customWidth="1"/>
    <col min="7" max="7" width="13.140625" style="42" customWidth="1"/>
    <col min="8" max="8" width="14.7109375" style="42" customWidth="1"/>
    <col min="9" max="257" width="11.42578125" style="42"/>
    <col min="258" max="264" width="14.7109375" style="42" customWidth="1"/>
    <col min="265" max="513" width="11.42578125" style="42"/>
    <col min="514" max="520" width="14.7109375" style="42" customWidth="1"/>
    <col min="521" max="769" width="11.42578125" style="42"/>
    <col min="770" max="776" width="14.7109375" style="42" customWidth="1"/>
    <col min="777" max="1025" width="11.42578125" style="42"/>
    <col min="1026" max="1032" width="14.7109375" style="42" customWidth="1"/>
    <col min="1033" max="1281" width="11.42578125" style="42"/>
    <col min="1282" max="1288" width="14.7109375" style="42" customWidth="1"/>
    <col min="1289" max="1537" width="11.42578125" style="42"/>
    <col min="1538" max="1544" width="14.7109375" style="42" customWidth="1"/>
    <col min="1545" max="1793" width="11.42578125" style="42"/>
    <col min="1794" max="1800" width="14.7109375" style="42" customWidth="1"/>
    <col min="1801" max="2049" width="11.42578125" style="42"/>
    <col min="2050" max="2056" width="14.7109375" style="42" customWidth="1"/>
    <col min="2057" max="2305" width="11.42578125" style="42"/>
    <col min="2306" max="2312" width="14.7109375" style="42" customWidth="1"/>
    <col min="2313" max="2561" width="11.42578125" style="42"/>
    <col min="2562" max="2568" width="14.7109375" style="42" customWidth="1"/>
    <col min="2569" max="2817" width="11.42578125" style="42"/>
    <col min="2818" max="2824" width="14.7109375" style="42" customWidth="1"/>
    <col min="2825" max="3073" width="11.42578125" style="42"/>
    <col min="3074" max="3080" width="14.7109375" style="42" customWidth="1"/>
    <col min="3081" max="3329" width="11.42578125" style="42"/>
    <col min="3330" max="3336" width="14.7109375" style="42" customWidth="1"/>
    <col min="3337" max="3585" width="11.42578125" style="42"/>
    <col min="3586" max="3592" width="14.7109375" style="42" customWidth="1"/>
    <col min="3593" max="3841" width="11.42578125" style="42"/>
    <col min="3842" max="3848" width="14.7109375" style="42" customWidth="1"/>
    <col min="3849" max="4097" width="11.42578125" style="42"/>
    <col min="4098" max="4104" width="14.7109375" style="42" customWidth="1"/>
    <col min="4105" max="4353" width="11.42578125" style="42"/>
    <col min="4354" max="4360" width="14.7109375" style="42" customWidth="1"/>
    <col min="4361" max="4609" width="11.42578125" style="42"/>
    <col min="4610" max="4616" width="14.7109375" style="42" customWidth="1"/>
    <col min="4617" max="4865" width="11.42578125" style="42"/>
    <col min="4866" max="4872" width="14.7109375" style="42" customWidth="1"/>
    <col min="4873" max="5121" width="11.42578125" style="42"/>
    <col min="5122" max="5128" width="14.7109375" style="42" customWidth="1"/>
    <col min="5129" max="5377" width="11.42578125" style="42"/>
    <col min="5378" max="5384" width="14.7109375" style="42" customWidth="1"/>
    <col min="5385" max="5633" width="11.42578125" style="42"/>
    <col min="5634" max="5640" width="14.7109375" style="42" customWidth="1"/>
    <col min="5641" max="5889" width="11.42578125" style="42"/>
    <col min="5890" max="5896" width="14.7109375" style="42" customWidth="1"/>
    <col min="5897" max="6145" width="11.42578125" style="42"/>
    <col min="6146" max="6152" width="14.7109375" style="42" customWidth="1"/>
    <col min="6153" max="6401" width="11.42578125" style="42"/>
    <col min="6402" max="6408" width="14.7109375" style="42" customWidth="1"/>
    <col min="6409" max="6657" width="11.42578125" style="42"/>
    <col min="6658" max="6664" width="14.7109375" style="42" customWidth="1"/>
    <col min="6665" max="6913" width="11.42578125" style="42"/>
    <col min="6914" max="6920" width="14.7109375" style="42" customWidth="1"/>
    <col min="6921" max="7169" width="11.42578125" style="42"/>
    <col min="7170" max="7176" width="14.7109375" style="42" customWidth="1"/>
    <col min="7177" max="7425" width="11.42578125" style="42"/>
    <col min="7426" max="7432" width="14.7109375" style="42" customWidth="1"/>
    <col min="7433" max="7681" width="11.42578125" style="42"/>
    <col min="7682" max="7688" width="14.7109375" style="42" customWidth="1"/>
    <col min="7689" max="7937" width="11.42578125" style="42"/>
    <col min="7938" max="7944" width="14.7109375" style="42" customWidth="1"/>
    <col min="7945" max="8193" width="11.42578125" style="42"/>
    <col min="8194" max="8200" width="14.7109375" style="42" customWidth="1"/>
    <col min="8201" max="8449" width="11.42578125" style="42"/>
    <col min="8450" max="8456" width="14.7109375" style="42" customWidth="1"/>
    <col min="8457" max="8705" width="11.42578125" style="42"/>
    <col min="8706" max="8712" width="14.7109375" style="42" customWidth="1"/>
    <col min="8713" max="8961" width="11.42578125" style="42"/>
    <col min="8962" max="8968" width="14.7109375" style="42" customWidth="1"/>
    <col min="8969" max="9217" width="11.42578125" style="42"/>
    <col min="9218" max="9224" width="14.7109375" style="42" customWidth="1"/>
    <col min="9225" max="9473" width="11.42578125" style="42"/>
    <col min="9474" max="9480" width="14.7109375" style="42" customWidth="1"/>
    <col min="9481" max="9729" width="11.42578125" style="42"/>
    <col min="9730" max="9736" width="14.7109375" style="42" customWidth="1"/>
    <col min="9737" max="9985" width="11.42578125" style="42"/>
    <col min="9986" max="9992" width="14.7109375" style="42" customWidth="1"/>
    <col min="9993" max="10241" width="11.42578125" style="42"/>
    <col min="10242" max="10248" width="14.7109375" style="42" customWidth="1"/>
    <col min="10249" max="10497" width="11.42578125" style="42"/>
    <col min="10498" max="10504" width="14.7109375" style="42" customWidth="1"/>
    <col min="10505" max="10753" width="11.42578125" style="42"/>
    <col min="10754" max="10760" width="14.7109375" style="42" customWidth="1"/>
    <col min="10761" max="11009" width="11.42578125" style="42"/>
    <col min="11010" max="11016" width="14.7109375" style="42" customWidth="1"/>
    <col min="11017" max="11265" width="11.42578125" style="42"/>
    <col min="11266" max="11272" width="14.7109375" style="42" customWidth="1"/>
    <col min="11273" max="11521" width="11.42578125" style="42"/>
    <col min="11522" max="11528" width="14.7109375" style="42" customWidth="1"/>
    <col min="11529" max="11777" width="11.42578125" style="42"/>
    <col min="11778" max="11784" width="14.7109375" style="42" customWidth="1"/>
    <col min="11785" max="12033" width="11.42578125" style="42"/>
    <col min="12034" max="12040" width="14.7109375" style="42" customWidth="1"/>
    <col min="12041" max="12289" width="11.42578125" style="42"/>
    <col min="12290" max="12296" width="14.7109375" style="42" customWidth="1"/>
    <col min="12297" max="12545" width="11.42578125" style="42"/>
    <col min="12546" max="12552" width="14.7109375" style="42" customWidth="1"/>
    <col min="12553" max="12801" width="11.42578125" style="42"/>
    <col min="12802" max="12808" width="14.7109375" style="42" customWidth="1"/>
    <col min="12809" max="13057" width="11.42578125" style="42"/>
    <col min="13058" max="13064" width="14.7109375" style="42" customWidth="1"/>
    <col min="13065" max="13313" width="11.42578125" style="42"/>
    <col min="13314" max="13320" width="14.7109375" style="42" customWidth="1"/>
    <col min="13321" max="13569" width="11.42578125" style="42"/>
    <col min="13570" max="13576" width="14.7109375" style="42" customWidth="1"/>
    <col min="13577" max="13825" width="11.42578125" style="42"/>
    <col min="13826" max="13832" width="14.7109375" style="42" customWidth="1"/>
    <col min="13833" max="14081" width="11.42578125" style="42"/>
    <col min="14082" max="14088" width="14.7109375" style="42" customWidth="1"/>
    <col min="14089" max="14337" width="11.42578125" style="42"/>
    <col min="14338" max="14344" width="14.7109375" style="42" customWidth="1"/>
    <col min="14345" max="14593" width="11.42578125" style="42"/>
    <col min="14594" max="14600" width="14.7109375" style="42" customWidth="1"/>
    <col min="14601" max="14849" width="11.42578125" style="42"/>
    <col min="14850" max="14856" width="14.7109375" style="42" customWidth="1"/>
    <col min="14857" max="15105" width="11.42578125" style="42"/>
    <col min="15106" max="15112" width="14.7109375" style="42" customWidth="1"/>
    <col min="15113" max="15361" width="11.42578125" style="42"/>
    <col min="15362" max="15368" width="14.7109375" style="42" customWidth="1"/>
    <col min="15369" max="15617" width="11.42578125" style="42"/>
    <col min="15618" max="15624" width="14.7109375" style="42" customWidth="1"/>
    <col min="15625" max="15873" width="11.42578125" style="42"/>
    <col min="15874" max="15880" width="14.7109375" style="42" customWidth="1"/>
    <col min="15881" max="16129" width="11.42578125" style="42"/>
    <col min="16130" max="16136" width="14.7109375" style="42" customWidth="1"/>
    <col min="16137" max="16384" width="11.42578125" style="42"/>
  </cols>
  <sheetData>
    <row r="1" spans="1:12" ht="61.15" customHeight="1">
      <c r="A1" s="81" t="s">
        <v>663</v>
      </c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</row>
    <row r="2" spans="1:12" ht="13.5" thickBot="1">
      <c r="A2" s="82"/>
    </row>
    <row r="3" spans="1:12" ht="19.899999999999999" customHeight="1" thickBot="1">
      <c r="B3" s="1124" t="s">
        <v>484</v>
      </c>
      <c r="C3" s="1125"/>
      <c r="D3" s="1124" t="s">
        <v>485</v>
      </c>
      <c r="E3" s="1125"/>
      <c r="F3" s="1124" t="s">
        <v>256</v>
      </c>
      <c r="G3" s="1125"/>
    </row>
    <row r="4" spans="1:12" ht="27" customHeight="1" thickBot="1">
      <c r="A4" s="617" t="s">
        <v>177</v>
      </c>
      <c r="B4" s="615" t="s">
        <v>198</v>
      </c>
      <c r="C4" s="616" t="s">
        <v>423</v>
      </c>
      <c r="D4" s="615" t="s">
        <v>198</v>
      </c>
      <c r="E4" s="616" t="s">
        <v>423</v>
      </c>
      <c r="F4" s="615" t="s">
        <v>198</v>
      </c>
      <c r="G4" s="616" t="s">
        <v>424</v>
      </c>
    </row>
    <row r="5" spans="1:12" ht="18" customHeight="1">
      <c r="A5" s="214">
        <v>2009</v>
      </c>
      <c r="B5" s="330">
        <v>12342</v>
      </c>
      <c r="C5" s="888">
        <f t="shared" ref="C5:C12" si="0">B5/F5</f>
        <v>1</v>
      </c>
      <c r="D5" s="235">
        <v>0</v>
      </c>
      <c r="E5" s="151">
        <v>0</v>
      </c>
      <c r="F5" s="330">
        <f>B5+D5</f>
        <v>12342</v>
      </c>
      <c r="G5" s="618">
        <v>0</v>
      </c>
      <c r="H5" s="152"/>
    </row>
    <row r="6" spans="1:12" ht="18" customHeight="1">
      <c r="A6" s="215">
        <v>2010</v>
      </c>
      <c r="B6" s="331">
        <v>12401</v>
      </c>
      <c r="C6" s="150">
        <f t="shared" si="0"/>
        <v>0.90976450737290004</v>
      </c>
      <c r="D6" s="255">
        <v>1230</v>
      </c>
      <c r="E6" s="153">
        <f t="shared" ref="E6:E12" si="1">D6/F6</f>
        <v>9.0235492627099997E-2</v>
      </c>
      <c r="F6" s="331">
        <f t="shared" ref="F6:F13" si="2">B6+D6</f>
        <v>13631</v>
      </c>
      <c r="G6" s="619">
        <f>(F6-F5)/F5</f>
        <v>0.10444012315670069</v>
      </c>
      <c r="H6" s="152"/>
    </row>
    <row r="7" spans="1:12" ht="18" customHeight="1">
      <c r="A7" s="215">
        <v>2011</v>
      </c>
      <c r="B7" s="331">
        <v>11496</v>
      </c>
      <c r="C7" s="150">
        <f t="shared" si="0"/>
        <v>0.84922804166358867</v>
      </c>
      <c r="D7" s="255">
        <v>2041</v>
      </c>
      <c r="E7" s="153">
        <f t="shared" si="1"/>
        <v>0.15077195833641133</v>
      </c>
      <c r="F7" s="331">
        <f t="shared" si="2"/>
        <v>13537</v>
      </c>
      <c r="G7" s="619">
        <f t="shared" ref="G7:G12" si="3">(F7-F6)/F6</f>
        <v>-6.8960457780060155E-3</v>
      </c>
      <c r="H7" s="152"/>
    </row>
    <row r="8" spans="1:12" ht="18" customHeight="1">
      <c r="A8" s="215">
        <v>2012</v>
      </c>
      <c r="B8" s="331">
        <v>10502</v>
      </c>
      <c r="C8" s="150">
        <f t="shared" si="0"/>
        <v>0.70639671756238653</v>
      </c>
      <c r="D8" s="255">
        <v>4365</v>
      </c>
      <c r="E8" s="153">
        <f t="shared" si="1"/>
        <v>0.29360328243761352</v>
      </c>
      <c r="F8" s="331">
        <f t="shared" si="2"/>
        <v>14867</v>
      </c>
      <c r="G8" s="619">
        <f t="shared" si="3"/>
        <v>9.8249242815985821E-2</v>
      </c>
      <c r="H8" s="152"/>
    </row>
    <row r="9" spans="1:12" ht="18" customHeight="1">
      <c r="A9" s="215">
        <v>2013</v>
      </c>
      <c r="B9" s="331">
        <v>6350</v>
      </c>
      <c r="C9" s="150">
        <f t="shared" si="0"/>
        <v>0.31705612142999801</v>
      </c>
      <c r="D9" s="255">
        <v>13678</v>
      </c>
      <c r="E9" s="153">
        <f t="shared" si="1"/>
        <v>0.68294387857000205</v>
      </c>
      <c r="F9" s="331">
        <f t="shared" si="2"/>
        <v>20028</v>
      </c>
      <c r="G9" s="619">
        <f t="shared" si="3"/>
        <v>0.3471446828546445</v>
      </c>
      <c r="H9" s="152"/>
    </row>
    <row r="10" spans="1:12" ht="18" customHeight="1">
      <c r="A10" s="215">
        <v>2014</v>
      </c>
      <c r="B10" s="331">
        <v>4262</v>
      </c>
      <c r="C10" s="150">
        <f t="shared" si="0"/>
        <v>0.20609284332688588</v>
      </c>
      <c r="D10" s="255">
        <v>16418</v>
      </c>
      <c r="E10" s="153">
        <f t="shared" si="1"/>
        <v>0.79390715667311407</v>
      </c>
      <c r="F10" s="331">
        <f t="shared" si="2"/>
        <v>20680</v>
      </c>
      <c r="G10" s="619">
        <f t="shared" si="3"/>
        <v>3.255442380667066E-2</v>
      </c>
      <c r="H10" s="152"/>
    </row>
    <row r="11" spans="1:12" ht="18" customHeight="1">
      <c r="A11" s="215">
        <v>2015</v>
      </c>
      <c r="B11" s="331">
        <v>3452</v>
      </c>
      <c r="C11" s="150">
        <f t="shared" si="0"/>
        <v>0.14600516008966713</v>
      </c>
      <c r="D11" s="255">
        <v>20191</v>
      </c>
      <c r="E11" s="153">
        <f t="shared" si="1"/>
        <v>0.85399483991033287</v>
      </c>
      <c r="F11" s="331">
        <f t="shared" si="2"/>
        <v>23643</v>
      </c>
      <c r="G11" s="619">
        <f t="shared" si="3"/>
        <v>0.14327852998065765</v>
      </c>
      <c r="H11" s="152"/>
    </row>
    <row r="12" spans="1:12" ht="18" customHeight="1">
      <c r="A12" s="215">
        <v>2016</v>
      </c>
      <c r="B12" s="331">
        <v>2875</v>
      </c>
      <c r="C12" s="150">
        <f t="shared" si="0"/>
        <v>0.12848013585377843</v>
      </c>
      <c r="D12" s="255">
        <v>19502</v>
      </c>
      <c r="E12" s="153">
        <f t="shared" si="1"/>
        <v>0.87151986414622151</v>
      </c>
      <c r="F12" s="331">
        <f t="shared" si="2"/>
        <v>22377</v>
      </c>
      <c r="G12" s="619">
        <f t="shared" si="3"/>
        <v>-5.3546504250729605E-2</v>
      </c>
      <c r="H12" s="152"/>
    </row>
    <row r="13" spans="1:12" ht="18" customHeight="1">
      <c r="A13" s="215">
        <v>2017</v>
      </c>
      <c r="B13" s="331">
        <v>1970</v>
      </c>
      <c r="C13" s="150">
        <f t="shared" ref="C13" si="4">B13/F13</f>
        <v>8.7934651609159489E-2</v>
      </c>
      <c r="D13" s="255">
        <v>20433</v>
      </c>
      <c r="E13" s="153">
        <f t="shared" ref="E13" si="5">D13/F13</f>
        <v>0.91206534839084052</v>
      </c>
      <c r="F13" s="331">
        <f t="shared" si="2"/>
        <v>22403</v>
      </c>
      <c r="G13" s="619">
        <f t="shared" ref="G13" si="6">(F13-F12)/F12</f>
        <v>1.1619073155472136E-3</v>
      </c>
      <c r="H13" s="152"/>
    </row>
    <row r="14" spans="1:12" ht="18" customHeight="1">
      <c r="A14" s="982">
        <v>2018</v>
      </c>
      <c r="B14" s="252">
        <v>1258</v>
      </c>
      <c r="C14" s="1002">
        <f t="shared" ref="C14:C15" si="7">B14/F14</f>
        <v>5.5619418162525421E-2</v>
      </c>
      <c r="D14" s="995">
        <v>21360</v>
      </c>
      <c r="E14" s="1003">
        <f t="shared" ref="E14:E15" si="8">D14/F14</f>
        <v>0.94438058183747453</v>
      </c>
      <c r="F14" s="252">
        <f t="shared" ref="F14:F15" si="9">B14+D14</f>
        <v>22618</v>
      </c>
      <c r="G14" s="661">
        <f t="shared" ref="G14:G15" si="10">(F14-F13)/F13</f>
        <v>9.5969289827255271E-3</v>
      </c>
      <c r="H14" s="152"/>
    </row>
    <row r="15" spans="1:12" ht="18" customHeight="1" thickBot="1">
      <c r="A15" s="216">
        <v>2019</v>
      </c>
      <c r="B15" s="332">
        <v>326</v>
      </c>
      <c r="C15" s="154">
        <f t="shared" si="7"/>
        <v>1.4938367777115887E-2</v>
      </c>
      <c r="D15" s="333">
        <v>21497</v>
      </c>
      <c r="E15" s="155">
        <f t="shared" si="8"/>
        <v>0.98506163222288412</v>
      </c>
      <c r="F15" s="332">
        <f t="shared" si="9"/>
        <v>21823</v>
      </c>
      <c r="G15" s="620">
        <f t="shared" si="10"/>
        <v>-3.5148996374568926E-2</v>
      </c>
      <c r="H15" s="152"/>
    </row>
    <row r="40" customFormat="1" ht="15"/>
    <row r="41" customFormat="1" ht="15"/>
    <row r="42" customFormat="1" ht="15"/>
    <row r="43" customFormat="1" ht="15"/>
    <row r="44" customFormat="1" ht="15"/>
    <row r="45" customFormat="1" ht="15"/>
    <row r="46" customFormat="1" ht="15"/>
    <row r="47" customFormat="1" ht="15"/>
    <row r="48" customFormat="1" ht="15"/>
    <row r="49" customFormat="1" ht="15"/>
    <row r="50" customFormat="1" ht="15"/>
    <row r="51" customFormat="1" ht="15"/>
  </sheetData>
  <mergeCells count="3">
    <mergeCell ref="B3:C3"/>
    <mergeCell ref="D3:E3"/>
    <mergeCell ref="F3:G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0"/>
  <sheetViews>
    <sheetView zoomScaleNormal="100" workbookViewId="0">
      <selection activeCell="J24" sqref="J24"/>
    </sheetView>
  </sheetViews>
  <sheetFormatPr baseColWidth="10" defaultRowHeight="12.75"/>
  <cols>
    <col min="1" max="1" width="11.42578125" style="42"/>
    <col min="2" max="2" width="13.42578125" style="42" customWidth="1"/>
    <col min="3" max="4" width="14.7109375" style="42" customWidth="1"/>
    <col min="5" max="258" width="11.42578125" style="42"/>
    <col min="259" max="260" width="14.7109375" style="42" customWidth="1"/>
    <col min="261" max="514" width="11.42578125" style="42"/>
    <col min="515" max="516" width="14.7109375" style="42" customWidth="1"/>
    <col min="517" max="770" width="11.42578125" style="42"/>
    <col min="771" max="772" width="14.7109375" style="42" customWidth="1"/>
    <col min="773" max="1026" width="11.42578125" style="42"/>
    <col min="1027" max="1028" width="14.7109375" style="42" customWidth="1"/>
    <col min="1029" max="1282" width="11.42578125" style="42"/>
    <col min="1283" max="1284" width="14.7109375" style="42" customWidth="1"/>
    <col min="1285" max="1538" width="11.42578125" style="42"/>
    <col min="1539" max="1540" width="14.7109375" style="42" customWidth="1"/>
    <col min="1541" max="1794" width="11.42578125" style="42"/>
    <col min="1795" max="1796" width="14.7109375" style="42" customWidth="1"/>
    <col min="1797" max="2050" width="11.42578125" style="42"/>
    <col min="2051" max="2052" width="14.7109375" style="42" customWidth="1"/>
    <col min="2053" max="2306" width="11.42578125" style="42"/>
    <col min="2307" max="2308" width="14.7109375" style="42" customWidth="1"/>
    <col min="2309" max="2562" width="11.42578125" style="42"/>
    <col min="2563" max="2564" width="14.7109375" style="42" customWidth="1"/>
    <col min="2565" max="2818" width="11.42578125" style="42"/>
    <col min="2819" max="2820" width="14.7109375" style="42" customWidth="1"/>
    <col min="2821" max="3074" width="11.42578125" style="42"/>
    <col min="3075" max="3076" width="14.7109375" style="42" customWidth="1"/>
    <col min="3077" max="3330" width="11.42578125" style="42"/>
    <col min="3331" max="3332" width="14.7109375" style="42" customWidth="1"/>
    <col min="3333" max="3586" width="11.42578125" style="42"/>
    <col min="3587" max="3588" width="14.7109375" style="42" customWidth="1"/>
    <col min="3589" max="3842" width="11.42578125" style="42"/>
    <col min="3843" max="3844" width="14.7109375" style="42" customWidth="1"/>
    <col min="3845" max="4098" width="11.42578125" style="42"/>
    <col min="4099" max="4100" width="14.7109375" style="42" customWidth="1"/>
    <col min="4101" max="4354" width="11.42578125" style="42"/>
    <col min="4355" max="4356" width="14.7109375" style="42" customWidth="1"/>
    <col min="4357" max="4610" width="11.42578125" style="42"/>
    <col min="4611" max="4612" width="14.7109375" style="42" customWidth="1"/>
    <col min="4613" max="4866" width="11.42578125" style="42"/>
    <col min="4867" max="4868" width="14.7109375" style="42" customWidth="1"/>
    <col min="4869" max="5122" width="11.42578125" style="42"/>
    <col min="5123" max="5124" width="14.7109375" style="42" customWidth="1"/>
    <col min="5125" max="5378" width="11.42578125" style="42"/>
    <col min="5379" max="5380" width="14.7109375" style="42" customWidth="1"/>
    <col min="5381" max="5634" width="11.42578125" style="42"/>
    <col min="5635" max="5636" width="14.7109375" style="42" customWidth="1"/>
    <col min="5637" max="5890" width="11.42578125" style="42"/>
    <col min="5891" max="5892" width="14.7109375" style="42" customWidth="1"/>
    <col min="5893" max="6146" width="11.42578125" style="42"/>
    <col min="6147" max="6148" width="14.7109375" style="42" customWidth="1"/>
    <col min="6149" max="6402" width="11.42578125" style="42"/>
    <col min="6403" max="6404" width="14.7109375" style="42" customWidth="1"/>
    <col min="6405" max="6658" width="11.42578125" style="42"/>
    <col min="6659" max="6660" width="14.7109375" style="42" customWidth="1"/>
    <col min="6661" max="6914" width="11.42578125" style="42"/>
    <col min="6915" max="6916" width="14.7109375" style="42" customWidth="1"/>
    <col min="6917" max="7170" width="11.42578125" style="42"/>
    <col min="7171" max="7172" width="14.7109375" style="42" customWidth="1"/>
    <col min="7173" max="7426" width="11.42578125" style="42"/>
    <col min="7427" max="7428" width="14.7109375" style="42" customWidth="1"/>
    <col min="7429" max="7682" width="11.42578125" style="42"/>
    <col min="7683" max="7684" width="14.7109375" style="42" customWidth="1"/>
    <col min="7685" max="7938" width="11.42578125" style="42"/>
    <col min="7939" max="7940" width="14.7109375" style="42" customWidth="1"/>
    <col min="7941" max="8194" width="11.42578125" style="42"/>
    <col min="8195" max="8196" width="14.7109375" style="42" customWidth="1"/>
    <col min="8197" max="8450" width="11.42578125" style="42"/>
    <col min="8451" max="8452" width="14.7109375" style="42" customWidth="1"/>
    <col min="8453" max="8706" width="11.42578125" style="42"/>
    <col min="8707" max="8708" width="14.7109375" style="42" customWidth="1"/>
    <col min="8709" max="8962" width="11.42578125" style="42"/>
    <col min="8963" max="8964" width="14.7109375" style="42" customWidth="1"/>
    <col min="8965" max="9218" width="11.42578125" style="42"/>
    <col min="9219" max="9220" width="14.7109375" style="42" customWidth="1"/>
    <col min="9221" max="9474" width="11.42578125" style="42"/>
    <col min="9475" max="9476" width="14.7109375" style="42" customWidth="1"/>
    <col min="9477" max="9730" width="11.42578125" style="42"/>
    <col min="9731" max="9732" width="14.7109375" style="42" customWidth="1"/>
    <col min="9733" max="9986" width="11.42578125" style="42"/>
    <col min="9987" max="9988" width="14.7109375" style="42" customWidth="1"/>
    <col min="9989" max="10242" width="11.42578125" style="42"/>
    <col min="10243" max="10244" width="14.7109375" style="42" customWidth="1"/>
    <col min="10245" max="10498" width="11.42578125" style="42"/>
    <col min="10499" max="10500" width="14.7109375" style="42" customWidth="1"/>
    <col min="10501" max="10754" width="11.42578125" style="42"/>
    <col min="10755" max="10756" width="14.7109375" style="42" customWidth="1"/>
    <col min="10757" max="11010" width="11.42578125" style="42"/>
    <col min="11011" max="11012" width="14.7109375" style="42" customWidth="1"/>
    <col min="11013" max="11266" width="11.42578125" style="42"/>
    <col min="11267" max="11268" width="14.7109375" style="42" customWidth="1"/>
    <col min="11269" max="11522" width="11.42578125" style="42"/>
    <col min="11523" max="11524" width="14.7109375" style="42" customWidth="1"/>
    <col min="11525" max="11778" width="11.42578125" style="42"/>
    <col min="11779" max="11780" width="14.7109375" style="42" customWidth="1"/>
    <col min="11781" max="12034" width="11.42578125" style="42"/>
    <col min="12035" max="12036" width="14.7109375" style="42" customWidth="1"/>
    <col min="12037" max="12290" width="11.42578125" style="42"/>
    <col min="12291" max="12292" width="14.7109375" style="42" customWidth="1"/>
    <col min="12293" max="12546" width="11.42578125" style="42"/>
    <col min="12547" max="12548" width="14.7109375" style="42" customWidth="1"/>
    <col min="12549" max="12802" width="11.42578125" style="42"/>
    <col min="12803" max="12804" width="14.7109375" style="42" customWidth="1"/>
    <col min="12805" max="13058" width="11.42578125" style="42"/>
    <col min="13059" max="13060" width="14.7109375" style="42" customWidth="1"/>
    <col min="13061" max="13314" width="11.42578125" style="42"/>
    <col min="13315" max="13316" width="14.7109375" style="42" customWidth="1"/>
    <col min="13317" max="13570" width="11.42578125" style="42"/>
    <col min="13571" max="13572" width="14.7109375" style="42" customWidth="1"/>
    <col min="13573" max="13826" width="11.42578125" style="42"/>
    <col min="13827" max="13828" width="14.7109375" style="42" customWidth="1"/>
    <col min="13829" max="14082" width="11.42578125" style="42"/>
    <col min="14083" max="14084" width="14.7109375" style="42" customWidth="1"/>
    <col min="14085" max="14338" width="11.42578125" style="42"/>
    <col min="14339" max="14340" width="14.7109375" style="42" customWidth="1"/>
    <col min="14341" max="14594" width="11.42578125" style="42"/>
    <col min="14595" max="14596" width="14.7109375" style="42" customWidth="1"/>
    <col min="14597" max="14850" width="11.42578125" style="42"/>
    <col min="14851" max="14852" width="14.7109375" style="42" customWidth="1"/>
    <col min="14853" max="15106" width="11.42578125" style="42"/>
    <col min="15107" max="15108" width="14.7109375" style="42" customWidth="1"/>
    <col min="15109" max="15362" width="11.42578125" style="42"/>
    <col min="15363" max="15364" width="14.7109375" style="42" customWidth="1"/>
    <col min="15365" max="15618" width="11.42578125" style="42"/>
    <col min="15619" max="15620" width="14.7109375" style="42" customWidth="1"/>
    <col min="15621" max="15874" width="11.42578125" style="42"/>
    <col min="15875" max="15876" width="14.7109375" style="42" customWidth="1"/>
    <col min="15877" max="16130" width="11.42578125" style="42"/>
    <col min="16131" max="16132" width="14.7109375" style="42" customWidth="1"/>
    <col min="16133" max="16384" width="11.42578125" style="42"/>
  </cols>
  <sheetData>
    <row r="1" spans="1:9" ht="30" customHeight="1">
      <c r="A1" s="81" t="s">
        <v>664</v>
      </c>
      <c r="B1" s="81"/>
      <c r="C1" s="81"/>
      <c r="D1" s="81"/>
      <c r="E1" s="81"/>
      <c r="F1" s="81"/>
      <c r="G1" s="81"/>
      <c r="H1" s="80"/>
      <c r="I1" s="80"/>
    </row>
    <row r="2" spans="1:9">
      <c r="B2" s="82"/>
    </row>
    <row r="3" spans="1:9">
      <c r="B3" s="82"/>
    </row>
    <row r="4" spans="1:9">
      <c r="B4" s="82"/>
    </row>
    <row r="5" spans="1:9">
      <c r="B5" s="82"/>
    </row>
    <row r="6" spans="1:9">
      <c r="B6" s="82"/>
    </row>
    <row r="7" spans="1:9">
      <c r="B7" s="82"/>
    </row>
    <row r="8" spans="1:9">
      <c r="B8" s="82"/>
    </row>
    <row r="9" spans="1:9">
      <c r="B9" s="82"/>
    </row>
    <row r="10" spans="1:9">
      <c r="B10" s="82"/>
    </row>
    <row r="11" spans="1:9">
      <c r="B11" s="82"/>
    </row>
    <row r="12" spans="1:9">
      <c r="B12" s="82"/>
    </row>
    <row r="13" spans="1:9">
      <c r="B13" s="82"/>
    </row>
    <row r="14" spans="1:9">
      <c r="B14" s="82"/>
    </row>
    <row r="15" spans="1:9">
      <c r="B15" s="82"/>
    </row>
    <row r="16" spans="1:9">
      <c r="B16" s="82"/>
    </row>
    <row r="17" spans="1:4">
      <c r="B17" s="82"/>
    </row>
    <row r="25" spans="1:4">
      <c r="A25" s="289" t="s">
        <v>284</v>
      </c>
    </row>
    <row r="26" spans="1:4">
      <c r="A26" s="289"/>
    </row>
    <row r="27" spans="1:4">
      <c r="A27" s="890"/>
    </row>
    <row r="28" spans="1:4" ht="13.5" thickBot="1"/>
    <row r="29" spans="1:4" ht="34.9" customHeight="1" thickBot="1">
      <c r="A29" s="827" t="s">
        <v>177</v>
      </c>
      <c r="B29" s="583" t="s">
        <v>269</v>
      </c>
      <c r="D29"/>
    </row>
    <row r="30" spans="1:4" ht="18" customHeight="1">
      <c r="A30" s="324">
        <v>2009</v>
      </c>
      <c r="B30" s="889">
        <v>49726</v>
      </c>
      <c r="D30"/>
    </row>
    <row r="31" spans="1:4" ht="18" customHeight="1">
      <c r="A31" s="325">
        <v>2010</v>
      </c>
      <c r="B31" s="334">
        <v>46386</v>
      </c>
      <c r="D31"/>
    </row>
    <row r="32" spans="1:4" ht="18" customHeight="1">
      <c r="A32" s="325">
        <v>2011</v>
      </c>
      <c r="B32" s="334">
        <v>41768</v>
      </c>
      <c r="D32"/>
    </row>
    <row r="33" spans="1:4" ht="18" customHeight="1">
      <c r="A33" s="325">
        <v>2012</v>
      </c>
      <c r="B33" s="334">
        <v>38759</v>
      </c>
      <c r="D33"/>
    </row>
    <row r="34" spans="1:4" ht="18" customHeight="1">
      <c r="A34" s="325">
        <v>2013</v>
      </c>
      <c r="B34" s="334">
        <v>37737</v>
      </c>
      <c r="D34"/>
    </row>
    <row r="35" spans="1:4" ht="18" customHeight="1">
      <c r="A35" s="325">
        <v>2014</v>
      </c>
      <c r="B35" s="334">
        <v>38857</v>
      </c>
      <c r="D35"/>
    </row>
    <row r="36" spans="1:4" ht="18" customHeight="1">
      <c r="A36" s="325">
        <v>2015</v>
      </c>
      <c r="B36" s="334">
        <v>38984</v>
      </c>
      <c r="D36"/>
    </row>
    <row r="37" spans="1:4" ht="18" customHeight="1">
      <c r="A37" s="325">
        <v>2016</v>
      </c>
      <c r="B37" s="334">
        <v>39181</v>
      </c>
      <c r="D37"/>
    </row>
    <row r="38" spans="1:4" ht="18" customHeight="1">
      <c r="A38" s="325">
        <v>2017</v>
      </c>
      <c r="B38" s="334">
        <v>42498</v>
      </c>
      <c r="D38"/>
    </row>
    <row r="39" spans="1:4" ht="18" customHeight="1">
      <c r="A39" s="991">
        <v>2018</v>
      </c>
      <c r="B39" s="1004">
        <v>44060</v>
      </c>
      <c r="D39"/>
    </row>
    <row r="40" spans="1:4" ht="18" customHeight="1" thickBot="1">
      <c r="A40" s="326">
        <v>2019</v>
      </c>
      <c r="B40" s="335">
        <v>41265</v>
      </c>
      <c r="D40"/>
    </row>
  </sheetData>
  <printOptions horizontalCentered="1"/>
  <pageMargins left="0" right="0" top="0.35433070866141736" bottom="0.31496062992125984" header="0" footer="0.19685039370078741"/>
  <pageSetup paperSize="9" scale="92" orientation="landscape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5"/>
  <sheetViews>
    <sheetView zoomScaleNormal="100" workbookViewId="0">
      <selection activeCell="A4" sqref="A4:A7"/>
    </sheetView>
  </sheetViews>
  <sheetFormatPr baseColWidth="10" defaultRowHeight="12.75"/>
  <cols>
    <col min="1" max="1" width="31.85546875" style="42" customWidth="1"/>
    <col min="2" max="3" width="12" style="42" bestFit="1" customWidth="1"/>
    <col min="4" max="4" width="2.28515625" style="42" customWidth="1"/>
    <col min="5" max="256" width="11.42578125" style="42"/>
    <col min="257" max="257" width="34.7109375" style="42" customWidth="1"/>
    <col min="258" max="259" width="12" style="42" bestFit="1" customWidth="1"/>
    <col min="260" max="260" width="4.7109375" style="42" customWidth="1"/>
    <col min="261" max="512" width="11.42578125" style="42"/>
    <col min="513" max="513" width="34.7109375" style="42" customWidth="1"/>
    <col min="514" max="515" width="12" style="42" bestFit="1" customWidth="1"/>
    <col min="516" max="516" width="4.7109375" style="42" customWidth="1"/>
    <col min="517" max="768" width="11.42578125" style="42"/>
    <col min="769" max="769" width="34.7109375" style="42" customWidth="1"/>
    <col min="770" max="771" width="12" style="42" bestFit="1" customWidth="1"/>
    <col min="772" max="772" width="4.7109375" style="42" customWidth="1"/>
    <col min="773" max="1024" width="11.42578125" style="42"/>
    <col min="1025" max="1025" width="34.7109375" style="42" customWidth="1"/>
    <col min="1026" max="1027" width="12" style="42" bestFit="1" customWidth="1"/>
    <col min="1028" max="1028" width="4.7109375" style="42" customWidth="1"/>
    <col min="1029" max="1280" width="11.42578125" style="42"/>
    <col min="1281" max="1281" width="34.7109375" style="42" customWidth="1"/>
    <col min="1282" max="1283" width="12" style="42" bestFit="1" customWidth="1"/>
    <col min="1284" max="1284" width="4.7109375" style="42" customWidth="1"/>
    <col min="1285" max="1536" width="11.42578125" style="42"/>
    <col min="1537" max="1537" width="34.7109375" style="42" customWidth="1"/>
    <col min="1538" max="1539" width="12" style="42" bestFit="1" customWidth="1"/>
    <col min="1540" max="1540" width="4.7109375" style="42" customWidth="1"/>
    <col min="1541" max="1792" width="11.42578125" style="42"/>
    <col min="1793" max="1793" width="34.7109375" style="42" customWidth="1"/>
    <col min="1794" max="1795" width="12" style="42" bestFit="1" customWidth="1"/>
    <col min="1796" max="1796" width="4.7109375" style="42" customWidth="1"/>
    <col min="1797" max="2048" width="11.42578125" style="42"/>
    <col min="2049" max="2049" width="34.7109375" style="42" customWidth="1"/>
    <col min="2050" max="2051" width="12" style="42" bestFit="1" customWidth="1"/>
    <col min="2052" max="2052" width="4.7109375" style="42" customWidth="1"/>
    <col min="2053" max="2304" width="11.42578125" style="42"/>
    <col min="2305" max="2305" width="34.7109375" style="42" customWidth="1"/>
    <col min="2306" max="2307" width="12" style="42" bestFit="1" customWidth="1"/>
    <col min="2308" max="2308" width="4.7109375" style="42" customWidth="1"/>
    <col min="2309" max="2560" width="11.42578125" style="42"/>
    <col min="2561" max="2561" width="34.7109375" style="42" customWidth="1"/>
    <col min="2562" max="2563" width="12" style="42" bestFit="1" customWidth="1"/>
    <col min="2564" max="2564" width="4.7109375" style="42" customWidth="1"/>
    <col min="2565" max="2816" width="11.42578125" style="42"/>
    <col min="2817" max="2817" width="34.7109375" style="42" customWidth="1"/>
    <col min="2818" max="2819" width="12" style="42" bestFit="1" customWidth="1"/>
    <col min="2820" max="2820" width="4.7109375" style="42" customWidth="1"/>
    <col min="2821" max="3072" width="11.42578125" style="42"/>
    <col min="3073" max="3073" width="34.7109375" style="42" customWidth="1"/>
    <col min="3074" max="3075" width="12" style="42" bestFit="1" customWidth="1"/>
    <col min="3076" max="3076" width="4.7109375" style="42" customWidth="1"/>
    <col min="3077" max="3328" width="11.42578125" style="42"/>
    <col min="3329" max="3329" width="34.7109375" style="42" customWidth="1"/>
    <col min="3330" max="3331" width="12" style="42" bestFit="1" customWidth="1"/>
    <col min="3332" max="3332" width="4.7109375" style="42" customWidth="1"/>
    <col min="3333" max="3584" width="11.42578125" style="42"/>
    <col min="3585" max="3585" width="34.7109375" style="42" customWidth="1"/>
    <col min="3586" max="3587" width="12" style="42" bestFit="1" customWidth="1"/>
    <col min="3588" max="3588" width="4.7109375" style="42" customWidth="1"/>
    <col min="3589" max="3840" width="11.42578125" style="42"/>
    <col min="3841" max="3841" width="34.7109375" style="42" customWidth="1"/>
    <col min="3842" max="3843" width="12" style="42" bestFit="1" customWidth="1"/>
    <col min="3844" max="3844" width="4.7109375" style="42" customWidth="1"/>
    <col min="3845" max="4096" width="11.42578125" style="42"/>
    <col min="4097" max="4097" width="34.7109375" style="42" customWidth="1"/>
    <col min="4098" max="4099" width="12" style="42" bestFit="1" customWidth="1"/>
    <col min="4100" max="4100" width="4.7109375" style="42" customWidth="1"/>
    <col min="4101" max="4352" width="11.42578125" style="42"/>
    <col min="4353" max="4353" width="34.7109375" style="42" customWidth="1"/>
    <col min="4354" max="4355" width="12" style="42" bestFit="1" customWidth="1"/>
    <col min="4356" max="4356" width="4.7109375" style="42" customWidth="1"/>
    <col min="4357" max="4608" width="11.42578125" style="42"/>
    <col min="4609" max="4609" width="34.7109375" style="42" customWidth="1"/>
    <col min="4610" max="4611" width="12" style="42" bestFit="1" customWidth="1"/>
    <col min="4612" max="4612" width="4.7109375" style="42" customWidth="1"/>
    <col min="4613" max="4864" width="11.42578125" style="42"/>
    <col min="4865" max="4865" width="34.7109375" style="42" customWidth="1"/>
    <col min="4866" max="4867" width="12" style="42" bestFit="1" customWidth="1"/>
    <col min="4868" max="4868" width="4.7109375" style="42" customWidth="1"/>
    <col min="4869" max="5120" width="11.42578125" style="42"/>
    <col min="5121" max="5121" width="34.7109375" style="42" customWidth="1"/>
    <col min="5122" max="5123" width="12" style="42" bestFit="1" customWidth="1"/>
    <col min="5124" max="5124" width="4.7109375" style="42" customWidth="1"/>
    <col min="5125" max="5376" width="11.42578125" style="42"/>
    <col min="5377" max="5377" width="34.7109375" style="42" customWidth="1"/>
    <col min="5378" max="5379" width="12" style="42" bestFit="1" customWidth="1"/>
    <col min="5380" max="5380" width="4.7109375" style="42" customWidth="1"/>
    <col min="5381" max="5632" width="11.42578125" style="42"/>
    <col min="5633" max="5633" width="34.7109375" style="42" customWidth="1"/>
    <col min="5634" max="5635" width="12" style="42" bestFit="1" customWidth="1"/>
    <col min="5636" max="5636" width="4.7109375" style="42" customWidth="1"/>
    <col min="5637" max="5888" width="11.42578125" style="42"/>
    <col min="5889" max="5889" width="34.7109375" style="42" customWidth="1"/>
    <col min="5890" max="5891" width="12" style="42" bestFit="1" customWidth="1"/>
    <col min="5892" max="5892" width="4.7109375" style="42" customWidth="1"/>
    <col min="5893" max="6144" width="11.42578125" style="42"/>
    <col min="6145" max="6145" width="34.7109375" style="42" customWidth="1"/>
    <col min="6146" max="6147" width="12" style="42" bestFit="1" customWidth="1"/>
    <col min="6148" max="6148" width="4.7109375" style="42" customWidth="1"/>
    <col min="6149" max="6400" width="11.42578125" style="42"/>
    <col min="6401" max="6401" width="34.7109375" style="42" customWidth="1"/>
    <col min="6402" max="6403" width="12" style="42" bestFit="1" customWidth="1"/>
    <col min="6404" max="6404" width="4.7109375" style="42" customWidth="1"/>
    <col min="6405" max="6656" width="11.42578125" style="42"/>
    <col min="6657" max="6657" width="34.7109375" style="42" customWidth="1"/>
    <col min="6658" max="6659" width="12" style="42" bestFit="1" customWidth="1"/>
    <col min="6660" max="6660" width="4.7109375" style="42" customWidth="1"/>
    <col min="6661" max="6912" width="11.42578125" style="42"/>
    <col min="6913" max="6913" width="34.7109375" style="42" customWidth="1"/>
    <col min="6914" max="6915" width="12" style="42" bestFit="1" customWidth="1"/>
    <col min="6916" max="6916" width="4.7109375" style="42" customWidth="1"/>
    <col min="6917" max="7168" width="11.42578125" style="42"/>
    <col min="7169" max="7169" width="34.7109375" style="42" customWidth="1"/>
    <col min="7170" max="7171" width="12" style="42" bestFit="1" customWidth="1"/>
    <col min="7172" max="7172" width="4.7109375" style="42" customWidth="1"/>
    <col min="7173" max="7424" width="11.42578125" style="42"/>
    <col min="7425" max="7425" width="34.7109375" style="42" customWidth="1"/>
    <col min="7426" max="7427" width="12" style="42" bestFit="1" customWidth="1"/>
    <col min="7428" max="7428" width="4.7109375" style="42" customWidth="1"/>
    <col min="7429" max="7680" width="11.42578125" style="42"/>
    <col min="7681" max="7681" width="34.7109375" style="42" customWidth="1"/>
    <col min="7682" max="7683" width="12" style="42" bestFit="1" customWidth="1"/>
    <col min="7684" max="7684" width="4.7109375" style="42" customWidth="1"/>
    <col min="7685" max="7936" width="11.42578125" style="42"/>
    <col min="7937" max="7937" width="34.7109375" style="42" customWidth="1"/>
    <col min="7938" max="7939" width="12" style="42" bestFit="1" customWidth="1"/>
    <col min="7940" max="7940" width="4.7109375" style="42" customWidth="1"/>
    <col min="7941" max="8192" width="11.42578125" style="42"/>
    <col min="8193" max="8193" width="34.7109375" style="42" customWidth="1"/>
    <col min="8194" max="8195" width="12" style="42" bestFit="1" customWidth="1"/>
    <col min="8196" max="8196" width="4.7109375" style="42" customWidth="1"/>
    <col min="8197" max="8448" width="11.42578125" style="42"/>
    <col min="8449" max="8449" width="34.7109375" style="42" customWidth="1"/>
    <col min="8450" max="8451" width="12" style="42" bestFit="1" customWidth="1"/>
    <col min="8452" max="8452" width="4.7109375" style="42" customWidth="1"/>
    <col min="8453" max="8704" width="11.42578125" style="42"/>
    <col min="8705" max="8705" width="34.7109375" style="42" customWidth="1"/>
    <col min="8706" max="8707" width="12" style="42" bestFit="1" customWidth="1"/>
    <col min="8708" max="8708" width="4.7109375" style="42" customWidth="1"/>
    <col min="8709" max="8960" width="11.42578125" style="42"/>
    <col min="8961" max="8961" width="34.7109375" style="42" customWidth="1"/>
    <col min="8962" max="8963" width="12" style="42" bestFit="1" customWidth="1"/>
    <col min="8964" max="8964" width="4.7109375" style="42" customWidth="1"/>
    <col min="8965" max="9216" width="11.42578125" style="42"/>
    <col min="9217" max="9217" width="34.7109375" style="42" customWidth="1"/>
    <col min="9218" max="9219" width="12" style="42" bestFit="1" customWidth="1"/>
    <col min="9220" max="9220" width="4.7109375" style="42" customWidth="1"/>
    <col min="9221" max="9472" width="11.42578125" style="42"/>
    <col min="9473" max="9473" width="34.7109375" style="42" customWidth="1"/>
    <col min="9474" max="9475" width="12" style="42" bestFit="1" customWidth="1"/>
    <col min="9476" max="9476" width="4.7109375" style="42" customWidth="1"/>
    <col min="9477" max="9728" width="11.42578125" style="42"/>
    <col min="9729" max="9729" width="34.7109375" style="42" customWidth="1"/>
    <col min="9730" max="9731" width="12" style="42" bestFit="1" customWidth="1"/>
    <col min="9732" max="9732" width="4.7109375" style="42" customWidth="1"/>
    <col min="9733" max="9984" width="11.42578125" style="42"/>
    <col min="9985" max="9985" width="34.7109375" style="42" customWidth="1"/>
    <col min="9986" max="9987" width="12" style="42" bestFit="1" customWidth="1"/>
    <col min="9988" max="9988" width="4.7109375" style="42" customWidth="1"/>
    <col min="9989" max="10240" width="11.42578125" style="42"/>
    <col min="10241" max="10241" width="34.7109375" style="42" customWidth="1"/>
    <col min="10242" max="10243" width="12" style="42" bestFit="1" customWidth="1"/>
    <col min="10244" max="10244" width="4.7109375" style="42" customWidth="1"/>
    <col min="10245" max="10496" width="11.42578125" style="42"/>
    <col min="10497" max="10497" width="34.7109375" style="42" customWidth="1"/>
    <col min="10498" max="10499" width="12" style="42" bestFit="1" customWidth="1"/>
    <col min="10500" max="10500" width="4.7109375" style="42" customWidth="1"/>
    <col min="10501" max="10752" width="11.42578125" style="42"/>
    <col min="10753" max="10753" width="34.7109375" style="42" customWidth="1"/>
    <col min="10754" max="10755" width="12" style="42" bestFit="1" customWidth="1"/>
    <col min="10756" max="10756" width="4.7109375" style="42" customWidth="1"/>
    <col min="10757" max="11008" width="11.42578125" style="42"/>
    <col min="11009" max="11009" width="34.7109375" style="42" customWidth="1"/>
    <col min="11010" max="11011" width="12" style="42" bestFit="1" customWidth="1"/>
    <col min="11012" max="11012" width="4.7109375" style="42" customWidth="1"/>
    <col min="11013" max="11264" width="11.42578125" style="42"/>
    <col min="11265" max="11265" width="34.7109375" style="42" customWidth="1"/>
    <col min="11266" max="11267" width="12" style="42" bestFit="1" customWidth="1"/>
    <col min="11268" max="11268" width="4.7109375" style="42" customWidth="1"/>
    <col min="11269" max="11520" width="11.42578125" style="42"/>
    <col min="11521" max="11521" width="34.7109375" style="42" customWidth="1"/>
    <col min="11522" max="11523" width="12" style="42" bestFit="1" customWidth="1"/>
    <col min="11524" max="11524" width="4.7109375" style="42" customWidth="1"/>
    <col min="11525" max="11776" width="11.42578125" style="42"/>
    <col min="11777" max="11777" width="34.7109375" style="42" customWidth="1"/>
    <col min="11778" max="11779" width="12" style="42" bestFit="1" customWidth="1"/>
    <col min="11780" max="11780" width="4.7109375" style="42" customWidth="1"/>
    <col min="11781" max="12032" width="11.42578125" style="42"/>
    <col min="12033" max="12033" width="34.7109375" style="42" customWidth="1"/>
    <col min="12034" max="12035" width="12" style="42" bestFit="1" customWidth="1"/>
    <col min="12036" max="12036" width="4.7109375" style="42" customWidth="1"/>
    <col min="12037" max="12288" width="11.42578125" style="42"/>
    <col min="12289" max="12289" width="34.7109375" style="42" customWidth="1"/>
    <col min="12290" max="12291" width="12" style="42" bestFit="1" customWidth="1"/>
    <col min="12292" max="12292" width="4.7109375" style="42" customWidth="1"/>
    <col min="12293" max="12544" width="11.42578125" style="42"/>
    <col min="12545" max="12545" width="34.7109375" style="42" customWidth="1"/>
    <col min="12546" max="12547" width="12" style="42" bestFit="1" customWidth="1"/>
    <col min="12548" max="12548" width="4.7109375" style="42" customWidth="1"/>
    <col min="12549" max="12800" width="11.42578125" style="42"/>
    <col min="12801" max="12801" width="34.7109375" style="42" customWidth="1"/>
    <col min="12802" max="12803" width="12" style="42" bestFit="1" customWidth="1"/>
    <col min="12804" max="12804" width="4.7109375" style="42" customWidth="1"/>
    <col min="12805" max="13056" width="11.42578125" style="42"/>
    <col min="13057" max="13057" width="34.7109375" style="42" customWidth="1"/>
    <col min="13058" max="13059" width="12" style="42" bestFit="1" customWidth="1"/>
    <col min="13060" max="13060" width="4.7109375" style="42" customWidth="1"/>
    <col min="13061" max="13312" width="11.42578125" style="42"/>
    <col min="13313" max="13313" width="34.7109375" style="42" customWidth="1"/>
    <col min="13314" max="13315" width="12" style="42" bestFit="1" customWidth="1"/>
    <col min="13316" max="13316" width="4.7109375" style="42" customWidth="1"/>
    <col min="13317" max="13568" width="11.42578125" style="42"/>
    <col min="13569" max="13569" width="34.7109375" style="42" customWidth="1"/>
    <col min="13570" max="13571" width="12" style="42" bestFit="1" customWidth="1"/>
    <col min="13572" max="13572" width="4.7109375" style="42" customWidth="1"/>
    <col min="13573" max="13824" width="11.42578125" style="42"/>
    <col min="13825" max="13825" width="34.7109375" style="42" customWidth="1"/>
    <col min="13826" max="13827" width="12" style="42" bestFit="1" customWidth="1"/>
    <col min="13828" max="13828" width="4.7109375" style="42" customWidth="1"/>
    <col min="13829" max="14080" width="11.42578125" style="42"/>
    <col min="14081" max="14081" width="34.7109375" style="42" customWidth="1"/>
    <col min="14082" max="14083" width="12" style="42" bestFit="1" customWidth="1"/>
    <col min="14084" max="14084" width="4.7109375" style="42" customWidth="1"/>
    <col min="14085" max="14336" width="11.42578125" style="42"/>
    <col min="14337" max="14337" width="34.7109375" style="42" customWidth="1"/>
    <col min="14338" max="14339" width="12" style="42" bestFit="1" customWidth="1"/>
    <col min="14340" max="14340" width="4.7109375" style="42" customWidth="1"/>
    <col min="14341" max="14592" width="11.42578125" style="42"/>
    <col min="14593" max="14593" width="34.7109375" style="42" customWidth="1"/>
    <col min="14594" max="14595" width="12" style="42" bestFit="1" customWidth="1"/>
    <col min="14596" max="14596" width="4.7109375" style="42" customWidth="1"/>
    <col min="14597" max="14848" width="11.42578125" style="42"/>
    <col min="14849" max="14849" width="34.7109375" style="42" customWidth="1"/>
    <col min="14850" max="14851" width="12" style="42" bestFit="1" customWidth="1"/>
    <col min="14852" max="14852" width="4.7109375" style="42" customWidth="1"/>
    <col min="14853" max="15104" width="11.42578125" style="42"/>
    <col min="15105" max="15105" width="34.7109375" style="42" customWidth="1"/>
    <col min="15106" max="15107" width="12" style="42" bestFit="1" customWidth="1"/>
    <col min="15108" max="15108" width="4.7109375" style="42" customWidth="1"/>
    <col min="15109" max="15360" width="11.42578125" style="42"/>
    <col min="15361" max="15361" width="34.7109375" style="42" customWidth="1"/>
    <col min="15362" max="15363" width="12" style="42" bestFit="1" customWidth="1"/>
    <col min="15364" max="15364" width="4.7109375" style="42" customWidth="1"/>
    <col min="15365" max="15616" width="11.42578125" style="42"/>
    <col min="15617" max="15617" width="34.7109375" style="42" customWidth="1"/>
    <col min="15618" max="15619" width="12" style="42" bestFit="1" customWidth="1"/>
    <col min="15620" max="15620" width="4.7109375" style="42" customWidth="1"/>
    <col min="15621" max="15872" width="11.42578125" style="42"/>
    <col min="15873" max="15873" width="34.7109375" style="42" customWidth="1"/>
    <col min="15874" max="15875" width="12" style="42" bestFit="1" customWidth="1"/>
    <col min="15876" max="15876" width="4.7109375" style="42" customWidth="1"/>
    <col min="15877" max="16128" width="11.42578125" style="42"/>
    <col min="16129" max="16129" width="34.7109375" style="42" customWidth="1"/>
    <col min="16130" max="16131" width="12" style="42" bestFit="1" customWidth="1"/>
    <col min="16132" max="16132" width="4.7109375" style="42" customWidth="1"/>
    <col min="16133" max="16384" width="11.42578125" style="42"/>
  </cols>
  <sheetData>
    <row r="1" spans="1:6" s="78" customFormat="1" ht="45" customHeight="1">
      <c r="A1" s="81" t="s">
        <v>665</v>
      </c>
      <c r="B1" s="81"/>
      <c r="C1" s="81"/>
      <c r="D1" s="81"/>
      <c r="E1" s="81"/>
      <c r="F1" s="81"/>
    </row>
    <row r="2" spans="1:6" ht="13.5" thickBot="1"/>
    <row r="3" spans="1:6" ht="19.899999999999999" customHeight="1" thickBot="1">
      <c r="E3" s="1142" t="s">
        <v>581</v>
      </c>
      <c r="F3" s="1143"/>
    </row>
    <row r="4" spans="1:6" ht="27" customHeight="1" thickBot="1">
      <c r="B4" s="611">
        <v>2018</v>
      </c>
      <c r="C4" s="763">
        <v>2019</v>
      </c>
      <c r="D4" s="142"/>
      <c r="E4" s="583" t="s">
        <v>256</v>
      </c>
      <c r="F4" s="747" t="s">
        <v>38</v>
      </c>
    </row>
    <row r="5" spans="1:6" ht="19.899999999999999" customHeight="1" thickBot="1">
      <c r="A5" s="157" t="s">
        <v>285</v>
      </c>
      <c r="B5" s="256">
        <v>309000</v>
      </c>
      <c r="C5" s="256">
        <v>302000</v>
      </c>
      <c r="D5" s="45" t="s">
        <v>214</v>
      </c>
      <c r="E5" s="764">
        <f>C5-B5</f>
        <v>-7000</v>
      </c>
      <c r="F5" s="765">
        <f>(C5-B5)/B5</f>
        <v>-2.2653721682847898E-2</v>
      </c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5"/>
  <sheetViews>
    <sheetView zoomScaleNormal="100" workbookViewId="0">
      <selection activeCell="J22" sqref="J21:J22"/>
    </sheetView>
  </sheetViews>
  <sheetFormatPr baseColWidth="10" defaultRowHeight="12.75"/>
  <cols>
    <col min="1" max="1" width="34.7109375" style="42" customWidth="1"/>
    <col min="2" max="3" width="12" style="42" bestFit="1" customWidth="1"/>
    <col min="4" max="4" width="2.28515625" style="42" customWidth="1"/>
    <col min="5" max="256" width="11.42578125" style="42"/>
    <col min="257" max="257" width="34.7109375" style="42" customWidth="1"/>
    <col min="258" max="259" width="12" style="42" bestFit="1" customWidth="1"/>
    <col min="260" max="260" width="4.7109375" style="42" customWidth="1"/>
    <col min="261" max="512" width="11.42578125" style="42"/>
    <col min="513" max="513" width="34.7109375" style="42" customWidth="1"/>
    <col min="514" max="515" width="12" style="42" bestFit="1" customWidth="1"/>
    <col min="516" max="516" width="4.7109375" style="42" customWidth="1"/>
    <col min="517" max="768" width="11.42578125" style="42"/>
    <col min="769" max="769" width="34.7109375" style="42" customWidth="1"/>
    <col min="770" max="771" width="12" style="42" bestFit="1" customWidth="1"/>
    <col min="772" max="772" width="4.7109375" style="42" customWidth="1"/>
    <col min="773" max="1024" width="11.42578125" style="42"/>
    <col min="1025" max="1025" width="34.7109375" style="42" customWidth="1"/>
    <col min="1026" max="1027" width="12" style="42" bestFit="1" customWidth="1"/>
    <col min="1028" max="1028" width="4.7109375" style="42" customWidth="1"/>
    <col min="1029" max="1280" width="11.42578125" style="42"/>
    <col min="1281" max="1281" width="34.7109375" style="42" customWidth="1"/>
    <col min="1282" max="1283" width="12" style="42" bestFit="1" customWidth="1"/>
    <col min="1284" max="1284" width="4.7109375" style="42" customWidth="1"/>
    <col min="1285" max="1536" width="11.42578125" style="42"/>
    <col min="1537" max="1537" width="34.7109375" style="42" customWidth="1"/>
    <col min="1538" max="1539" width="12" style="42" bestFit="1" customWidth="1"/>
    <col min="1540" max="1540" width="4.7109375" style="42" customWidth="1"/>
    <col min="1541" max="1792" width="11.42578125" style="42"/>
    <col min="1793" max="1793" width="34.7109375" style="42" customWidth="1"/>
    <col min="1794" max="1795" width="12" style="42" bestFit="1" customWidth="1"/>
    <col min="1796" max="1796" width="4.7109375" style="42" customWidth="1"/>
    <col min="1797" max="2048" width="11.42578125" style="42"/>
    <col min="2049" max="2049" width="34.7109375" style="42" customWidth="1"/>
    <col min="2050" max="2051" width="12" style="42" bestFit="1" customWidth="1"/>
    <col min="2052" max="2052" width="4.7109375" style="42" customWidth="1"/>
    <col min="2053" max="2304" width="11.42578125" style="42"/>
    <col min="2305" max="2305" width="34.7109375" style="42" customWidth="1"/>
    <col min="2306" max="2307" width="12" style="42" bestFit="1" customWidth="1"/>
    <col min="2308" max="2308" width="4.7109375" style="42" customWidth="1"/>
    <col min="2309" max="2560" width="11.42578125" style="42"/>
    <col min="2561" max="2561" width="34.7109375" style="42" customWidth="1"/>
    <col min="2562" max="2563" width="12" style="42" bestFit="1" customWidth="1"/>
    <col min="2564" max="2564" width="4.7109375" style="42" customWidth="1"/>
    <col min="2565" max="2816" width="11.42578125" style="42"/>
    <col min="2817" max="2817" width="34.7109375" style="42" customWidth="1"/>
    <col min="2818" max="2819" width="12" style="42" bestFit="1" customWidth="1"/>
    <col min="2820" max="2820" width="4.7109375" style="42" customWidth="1"/>
    <col min="2821" max="3072" width="11.42578125" style="42"/>
    <col min="3073" max="3073" width="34.7109375" style="42" customWidth="1"/>
    <col min="3074" max="3075" width="12" style="42" bestFit="1" customWidth="1"/>
    <col min="3076" max="3076" width="4.7109375" style="42" customWidth="1"/>
    <col min="3077" max="3328" width="11.42578125" style="42"/>
    <col min="3329" max="3329" width="34.7109375" style="42" customWidth="1"/>
    <col min="3330" max="3331" width="12" style="42" bestFit="1" customWidth="1"/>
    <col min="3332" max="3332" width="4.7109375" style="42" customWidth="1"/>
    <col min="3333" max="3584" width="11.42578125" style="42"/>
    <col min="3585" max="3585" width="34.7109375" style="42" customWidth="1"/>
    <col min="3586" max="3587" width="12" style="42" bestFit="1" customWidth="1"/>
    <col min="3588" max="3588" width="4.7109375" style="42" customWidth="1"/>
    <col min="3589" max="3840" width="11.42578125" style="42"/>
    <col min="3841" max="3841" width="34.7109375" style="42" customWidth="1"/>
    <col min="3842" max="3843" width="12" style="42" bestFit="1" customWidth="1"/>
    <col min="3844" max="3844" width="4.7109375" style="42" customWidth="1"/>
    <col min="3845" max="4096" width="11.42578125" style="42"/>
    <col min="4097" max="4097" width="34.7109375" style="42" customWidth="1"/>
    <col min="4098" max="4099" width="12" style="42" bestFit="1" customWidth="1"/>
    <col min="4100" max="4100" width="4.7109375" style="42" customWidth="1"/>
    <col min="4101" max="4352" width="11.42578125" style="42"/>
    <col min="4353" max="4353" width="34.7109375" style="42" customWidth="1"/>
    <col min="4354" max="4355" width="12" style="42" bestFit="1" customWidth="1"/>
    <col min="4356" max="4356" width="4.7109375" style="42" customWidth="1"/>
    <col min="4357" max="4608" width="11.42578125" style="42"/>
    <col min="4609" max="4609" width="34.7109375" style="42" customWidth="1"/>
    <col min="4610" max="4611" width="12" style="42" bestFit="1" customWidth="1"/>
    <col min="4612" max="4612" width="4.7109375" style="42" customWidth="1"/>
    <col min="4613" max="4864" width="11.42578125" style="42"/>
    <col min="4865" max="4865" width="34.7109375" style="42" customWidth="1"/>
    <col min="4866" max="4867" width="12" style="42" bestFit="1" customWidth="1"/>
    <col min="4868" max="4868" width="4.7109375" style="42" customWidth="1"/>
    <col min="4869" max="5120" width="11.42578125" style="42"/>
    <col min="5121" max="5121" width="34.7109375" style="42" customWidth="1"/>
    <col min="5122" max="5123" width="12" style="42" bestFit="1" customWidth="1"/>
    <col min="5124" max="5124" width="4.7109375" style="42" customWidth="1"/>
    <col min="5125" max="5376" width="11.42578125" style="42"/>
    <col min="5377" max="5377" width="34.7109375" style="42" customWidth="1"/>
    <col min="5378" max="5379" width="12" style="42" bestFit="1" customWidth="1"/>
    <col min="5380" max="5380" width="4.7109375" style="42" customWidth="1"/>
    <col min="5381" max="5632" width="11.42578125" style="42"/>
    <col min="5633" max="5633" width="34.7109375" style="42" customWidth="1"/>
    <col min="5634" max="5635" width="12" style="42" bestFit="1" customWidth="1"/>
    <col min="5636" max="5636" width="4.7109375" style="42" customWidth="1"/>
    <col min="5637" max="5888" width="11.42578125" style="42"/>
    <col min="5889" max="5889" width="34.7109375" style="42" customWidth="1"/>
    <col min="5890" max="5891" width="12" style="42" bestFit="1" customWidth="1"/>
    <col min="5892" max="5892" width="4.7109375" style="42" customWidth="1"/>
    <col min="5893" max="6144" width="11.42578125" style="42"/>
    <col min="6145" max="6145" width="34.7109375" style="42" customWidth="1"/>
    <col min="6146" max="6147" width="12" style="42" bestFit="1" customWidth="1"/>
    <col min="6148" max="6148" width="4.7109375" style="42" customWidth="1"/>
    <col min="6149" max="6400" width="11.42578125" style="42"/>
    <col min="6401" max="6401" width="34.7109375" style="42" customWidth="1"/>
    <col min="6402" max="6403" width="12" style="42" bestFit="1" customWidth="1"/>
    <col min="6404" max="6404" width="4.7109375" style="42" customWidth="1"/>
    <col min="6405" max="6656" width="11.42578125" style="42"/>
    <col min="6657" max="6657" width="34.7109375" style="42" customWidth="1"/>
    <col min="6658" max="6659" width="12" style="42" bestFit="1" customWidth="1"/>
    <col min="6660" max="6660" width="4.7109375" style="42" customWidth="1"/>
    <col min="6661" max="6912" width="11.42578125" style="42"/>
    <col min="6913" max="6913" width="34.7109375" style="42" customWidth="1"/>
    <col min="6914" max="6915" width="12" style="42" bestFit="1" customWidth="1"/>
    <col min="6916" max="6916" width="4.7109375" style="42" customWidth="1"/>
    <col min="6917" max="7168" width="11.42578125" style="42"/>
    <col min="7169" max="7169" width="34.7109375" style="42" customWidth="1"/>
    <col min="7170" max="7171" width="12" style="42" bestFit="1" customWidth="1"/>
    <col min="7172" max="7172" width="4.7109375" style="42" customWidth="1"/>
    <col min="7173" max="7424" width="11.42578125" style="42"/>
    <col min="7425" max="7425" width="34.7109375" style="42" customWidth="1"/>
    <col min="7426" max="7427" width="12" style="42" bestFit="1" customWidth="1"/>
    <col min="7428" max="7428" width="4.7109375" style="42" customWidth="1"/>
    <col min="7429" max="7680" width="11.42578125" style="42"/>
    <col min="7681" max="7681" width="34.7109375" style="42" customWidth="1"/>
    <col min="7682" max="7683" width="12" style="42" bestFit="1" customWidth="1"/>
    <col min="7684" max="7684" width="4.7109375" style="42" customWidth="1"/>
    <col min="7685" max="7936" width="11.42578125" style="42"/>
    <col min="7937" max="7937" width="34.7109375" style="42" customWidth="1"/>
    <col min="7938" max="7939" width="12" style="42" bestFit="1" customWidth="1"/>
    <col min="7940" max="7940" width="4.7109375" style="42" customWidth="1"/>
    <col min="7941" max="8192" width="11.42578125" style="42"/>
    <col min="8193" max="8193" width="34.7109375" style="42" customWidth="1"/>
    <col min="8194" max="8195" width="12" style="42" bestFit="1" customWidth="1"/>
    <col min="8196" max="8196" width="4.7109375" style="42" customWidth="1"/>
    <col min="8197" max="8448" width="11.42578125" style="42"/>
    <col min="8449" max="8449" width="34.7109375" style="42" customWidth="1"/>
    <col min="8450" max="8451" width="12" style="42" bestFit="1" customWidth="1"/>
    <col min="8452" max="8452" width="4.7109375" style="42" customWidth="1"/>
    <col min="8453" max="8704" width="11.42578125" style="42"/>
    <col min="8705" max="8705" width="34.7109375" style="42" customWidth="1"/>
    <col min="8706" max="8707" width="12" style="42" bestFit="1" customWidth="1"/>
    <col min="8708" max="8708" width="4.7109375" style="42" customWidth="1"/>
    <col min="8709" max="8960" width="11.42578125" style="42"/>
    <col min="8961" max="8961" width="34.7109375" style="42" customWidth="1"/>
    <col min="8962" max="8963" width="12" style="42" bestFit="1" customWidth="1"/>
    <col min="8964" max="8964" width="4.7109375" style="42" customWidth="1"/>
    <col min="8965" max="9216" width="11.42578125" style="42"/>
    <col min="9217" max="9217" width="34.7109375" style="42" customWidth="1"/>
    <col min="9218" max="9219" width="12" style="42" bestFit="1" customWidth="1"/>
    <col min="9220" max="9220" width="4.7109375" style="42" customWidth="1"/>
    <col min="9221" max="9472" width="11.42578125" style="42"/>
    <col min="9473" max="9473" width="34.7109375" style="42" customWidth="1"/>
    <col min="9474" max="9475" width="12" style="42" bestFit="1" customWidth="1"/>
    <col min="9476" max="9476" width="4.7109375" style="42" customWidth="1"/>
    <col min="9477" max="9728" width="11.42578125" style="42"/>
    <col min="9729" max="9729" width="34.7109375" style="42" customWidth="1"/>
    <col min="9730" max="9731" width="12" style="42" bestFit="1" customWidth="1"/>
    <col min="9732" max="9732" width="4.7109375" style="42" customWidth="1"/>
    <col min="9733" max="9984" width="11.42578125" style="42"/>
    <col min="9985" max="9985" width="34.7109375" style="42" customWidth="1"/>
    <col min="9986" max="9987" width="12" style="42" bestFit="1" customWidth="1"/>
    <col min="9988" max="9988" width="4.7109375" style="42" customWidth="1"/>
    <col min="9989" max="10240" width="11.42578125" style="42"/>
    <col min="10241" max="10241" width="34.7109375" style="42" customWidth="1"/>
    <col min="10242" max="10243" width="12" style="42" bestFit="1" customWidth="1"/>
    <col min="10244" max="10244" width="4.7109375" style="42" customWidth="1"/>
    <col min="10245" max="10496" width="11.42578125" style="42"/>
    <col min="10497" max="10497" width="34.7109375" style="42" customWidth="1"/>
    <col min="10498" max="10499" width="12" style="42" bestFit="1" customWidth="1"/>
    <col min="10500" max="10500" width="4.7109375" style="42" customWidth="1"/>
    <col min="10501" max="10752" width="11.42578125" style="42"/>
    <col min="10753" max="10753" width="34.7109375" style="42" customWidth="1"/>
    <col min="10754" max="10755" width="12" style="42" bestFit="1" customWidth="1"/>
    <col min="10756" max="10756" width="4.7109375" style="42" customWidth="1"/>
    <col min="10757" max="11008" width="11.42578125" style="42"/>
    <col min="11009" max="11009" width="34.7109375" style="42" customWidth="1"/>
    <col min="11010" max="11011" width="12" style="42" bestFit="1" customWidth="1"/>
    <col min="11012" max="11012" width="4.7109375" style="42" customWidth="1"/>
    <col min="11013" max="11264" width="11.42578125" style="42"/>
    <col min="11265" max="11265" width="34.7109375" style="42" customWidth="1"/>
    <col min="11266" max="11267" width="12" style="42" bestFit="1" customWidth="1"/>
    <col min="11268" max="11268" width="4.7109375" style="42" customWidth="1"/>
    <col min="11269" max="11520" width="11.42578125" style="42"/>
    <col min="11521" max="11521" width="34.7109375" style="42" customWidth="1"/>
    <col min="11522" max="11523" width="12" style="42" bestFit="1" customWidth="1"/>
    <col min="11524" max="11524" width="4.7109375" style="42" customWidth="1"/>
    <col min="11525" max="11776" width="11.42578125" style="42"/>
    <col min="11777" max="11777" width="34.7109375" style="42" customWidth="1"/>
    <col min="11778" max="11779" width="12" style="42" bestFit="1" customWidth="1"/>
    <col min="11780" max="11780" width="4.7109375" style="42" customWidth="1"/>
    <col min="11781" max="12032" width="11.42578125" style="42"/>
    <col min="12033" max="12033" width="34.7109375" style="42" customWidth="1"/>
    <col min="12034" max="12035" width="12" style="42" bestFit="1" customWidth="1"/>
    <col min="12036" max="12036" width="4.7109375" style="42" customWidth="1"/>
    <col min="12037" max="12288" width="11.42578125" style="42"/>
    <col min="12289" max="12289" width="34.7109375" style="42" customWidth="1"/>
    <col min="12290" max="12291" width="12" style="42" bestFit="1" customWidth="1"/>
    <col min="12292" max="12292" width="4.7109375" style="42" customWidth="1"/>
    <col min="12293" max="12544" width="11.42578125" style="42"/>
    <col min="12545" max="12545" width="34.7109375" style="42" customWidth="1"/>
    <col min="12546" max="12547" width="12" style="42" bestFit="1" customWidth="1"/>
    <col min="12548" max="12548" width="4.7109375" style="42" customWidth="1"/>
    <col min="12549" max="12800" width="11.42578125" style="42"/>
    <col min="12801" max="12801" width="34.7109375" style="42" customWidth="1"/>
    <col min="12802" max="12803" width="12" style="42" bestFit="1" customWidth="1"/>
    <col min="12804" max="12804" width="4.7109375" style="42" customWidth="1"/>
    <col min="12805" max="13056" width="11.42578125" style="42"/>
    <col min="13057" max="13057" width="34.7109375" style="42" customWidth="1"/>
    <col min="13058" max="13059" width="12" style="42" bestFit="1" customWidth="1"/>
    <col min="13060" max="13060" width="4.7109375" style="42" customWidth="1"/>
    <col min="13061" max="13312" width="11.42578125" style="42"/>
    <col min="13313" max="13313" width="34.7109375" style="42" customWidth="1"/>
    <col min="13314" max="13315" width="12" style="42" bestFit="1" customWidth="1"/>
    <col min="13316" max="13316" width="4.7109375" style="42" customWidth="1"/>
    <col min="13317" max="13568" width="11.42578125" style="42"/>
    <col min="13569" max="13569" width="34.7109375" style="42" customWidth="1"/>
    <col min="13570" max="13571" width="12" style="42" bestFit="1" customWidth="1"/>
    <col min="13572" max="13572" width="4.7109375" style="42" customWidth="1"/>
    <col min="13573" max="13824" width="11.42578125" style="42"/>
    <col min="13825" max="13825" width="34.7109375" style="42" customWidth="1"/>
    <col min="13826" max="13827" width="12" style="42" bestFit="1" customWidth="1"/>
    <col min="13828" max="13828" width="4.7109375" style="42" customWidth="1"/>
    <col min="13829" max="14080" width="11.42578125" style="42"/>
    <col min="14081" max="14081" width="34.7109375" style="42" customWidth="1"/>
    <col min="14082" max="14083" width="12" style="42" bestFit="1" customWidth="1"/>
    <col min="14084" max="14084" width="4.7109375" style="42" customWidth="1"/>
    <col min="14085" max="14336" width="11.42578125" style="42"/>
    <col min="14337" max="14337" width="34.7109375" style="42" customWidth="1"/>
    <col min="14338" max="14339" width="12" style="42" bestFit="1" customWidth="1"/>
    <col min="14340" max="14340" width="4.7109375" style="42" customWidth="1"/>
    <col min="14341" max="14592" width="11.42578125" style="42"/>
    <col min="14593" max="14593" width="34.7109375" style="42" customWidth="1"/>
    <col min="14594" max="14595" width="12" style="42" bestFit="1" customWidth="1"/>
    <col min="14596" max="14596" width="4.7109375" style="42" customWidth="1"/>
    <col min="14597" max="14848" width="11.42578125" style="42"/>
    <col min="14849" max="14849" width="34.7109375" style="42" customWidth="1"/>
    <col min="14850" max="14851" width="12" style="42" bestFit="1" customWidth="1"/>
    <col min="14852" max="14852" width="4.7109375" style="42" customWidth="1"/>
    <col min="14853" max="15104" width="11.42578125" style="42"/>
    <col min="15105" max="15105" width="34.7109375" style="42" customWidth="1"/>
    <col min="15106" max="15107" width="12" style="42" bestFit="1" customWidth="1"/>
    <col min="15108" max="15108" width="4.7109375" style="42" customWidth="1"/>
    <col min="15109" max="15360" width="11.42578125" style="42"/>
    <col min="15361" max="15361" width="34.7109375" style="42" customWidth="1"/>
    <col min="15362" max="15363" width="12" style="42" bestFit="1" customWidth="1"/>
    <col min="15364" max="15364" width="4.7109375" style="42" customWidth="1"/>
    <col min="15365" max="15616" width="11.42578125" style="42"/>
    <col min="15617" max="15617" width="34.7109375" style="42" customWidth="1"/>
    <col min="15618" max="15619" width="12" style="42" bestFit="1" customWidth="1"/>
    <col min="15620" max="15620" width="4.7109375" style="42" customWidth="1"/>
    <col min="15621" max="15872" width="11.42578125" style="42"/>
    <col min="15873" max="15873" width="34.7109375" style="42" customWidth="1"/>
    <col min="15874" max="15875" width="12" style="42" bestFit="1" customWidth="1"/>
    <col min="15876" max="15876" width="4.7109375" style="42" customWidth="1"/>
    <col min="15877" max="16128" width="11.42578125" style="42"/>
    <col min="16129" max="16129" width="34.7109375" style="42" customWidth="1"/>
    <col min="16130" max="16131" width="12" style="42" bestFit="1" customWidth="1"/>
    <col min="16132" max="16132" width="4.7109375" style="42" customWidth="1"/>
    <col min="16133" max="16384" width="11.42578125" style="42"/>
  </cols>
  <sheetData>
    <row r="1" spans="1:6" s="78" customFormat="1" ht="45" customHeight="1">
      <c r="A1" s="81" t="s">
        <v>666</v>
      </c>
      <c r="B1" s="81"/>
      <c r="C1" s="81"/>
      <c r="D1" s="81"/>
      <c r="E1" s="81"/>
      <c r="F1" s="81"/>
    </row>
    <row r="2" spans="1:6" ht="13.5" thickBot="1"/>
    <row r="3" spans="1:6" ht="19.899999999999999" customHeight="1" thickBot="1">
      <c r="E3" s="1142" t="s">
        <v>581</v>
      </c>
      <c r="F3" s="1143"/>
    </row>
    <row r="4" spans="1:6" ht="27" customHeight="1" thickBot="1">
      <c r="B4" s="611">
        <v>2018</v>
      </c>
      <c r="C4" s="763">
        <v>2019</v>
      </c>
      <c r="D4" s="142"/>
      <c r="E4" s="583" t="s">
        <v>256</v>
      </c>
      <c r="F4" s="747" t="s">
        <v>38</v>
      </c>
    </row>
    <row r="5" spans="1:6" s="45" customFormat="1" ht="19.899999999999999" customHeight="1" thickBot="1">
      <c r="A5" s="157" t="s">
        <v>286</v>
      </c>
      <c r="B5" s="256">
        <v>17000</v>
      </c>
      <c r="C5" s="256">
        <v>22000</v>
      </c>
      <c r="D5" s="45" t="s">
        <v>214</v>
      </c>
      <c r="E5" s="764">
        <f>C5-B5</f>
        <v>5000</v>
      </c>
      <c r="F5" s="765">
        <f>(C5-B5)/B5</f>
        <v>0.29411764705882354</v>
      </c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4"/>
  <sheetViews>
    <sheetView topLeftCell="A28" workbookViewId="0">
      <selection activeCell="J16" sqref="J16"/>
    </sheetView>
  </sheetViews>
  <sheetFormatPr baseColWidth="10" defaultRowHeight="12.75"/>
  <cols>
    <col min="1" max="1" width="42" style="42" bestFit="1" customWidth="1"/>
    <col min="2" max="2" width="9.7109375" style="90" customWidth="1"/>
    <col min="3" max="3" width="11" style="42" customWidth="1"/>
    <col min="4" max="4" width="9.7109375" style="90" customWidth="1"/>
    <col min="5" max="5" width="10.7109375" style="42" customWidth="1"/>
    <col min="6" max="256" width="11.42578125" style="42"/>
    <col min="257" max="257" width="42" style="42" bestFit="1" customWidth="1"/>
    <col min="258" max="258" width="11.42578125" style="42"/>
    <col min="259" max="259" width="13.7109375" style="42" bestFit="1" customWidth="1"/>
    <col min="260" max="260" width="11.42578125" style="42"/>
    <col min="261" max="261" width="13.7109375" style="42" bestFit="1" customWidth="1"/>
    <col min="262" max="512" width="11.42578125" style="42"/>
    <col min="513" max="513" width="42" style="42" bestFit="1" customWidth="1"/>
    <col min="514" max="514" width="11.42578125" style="42"/>
    <col min="515" max="515" width="13.7109375" style="42" bestFit="1" customWidth="1"/>
    <col min="516" max="516" width="11.42578125" style="42"/>
    <col min="517" max="517" width="13.7109375" style="42" bestFit="1" customWidth="1"/>
    <col min="518" max="768" width="11.42578125" style="42"/>
    <col min="769" max="769" width="42" style="42" bestFit="1" customWidth="1"/>
    <col min="770" max="770" width="11.42578125" style="42"/>
    <col min="771" max="771" width="13.7109375" style="42" bestFit="1" customWidth="1"/>
    <col min="772" max="772" width="11.42578125" style="42"/>
    <col min="773" max="773" width="13.7109375" style="42" bestFit="1" customWidth="1"/>
    <col min="774" max="1024" width="11.42578125" style="42"/>
    <col min="1025" max="1025" width="42" style="42" bestFit="1" customWidth="1"/>
    <col min="1026" max="1026" width="11.42578125" style="42"/>
    <col min="1027" max="1027" width="13.7109375" style="42" bestFit="1" customWidth="1"/>
    <col min="1028" max="1028" width="11.42578125" style="42"/>
    <col min="1029" max="1029" width="13.7109375" style="42" bestFit="1" customWidth="1"/>
    <col min="1030" max="1280" width="11.42578125" style="42"/>
    <col min="1281" max="1281" width="42" style="42" bestFit="1" customWidth="1"/>
    <col min="1282" max="1282" width="11.42578125" style="42"/>
    <col min="1283" max="1283" width="13.7109375" style="42" bestFit="1" customWidth="1"/>
    <col min="1284" max="1284" width="11.42578125" style="42"/>
    <col min="1285" max="1285" width="13.7109375" style="42" bestFit="1" customWidth="1"/>
    <col min="1286" max="1536" width="11.42578125" style="42"/>
    <col min="1537" max="1537" width="42" style="42" bestFit="1" customWidth="1"/>
    <col min="1538" max="1538" width="11.42578125" style="42"/>
    <col min="1539" max="1539" width="13.7109375" style="42" bestFit="1" customWidth="1"/>
    <col min="1540" max="1540" width="11.42578125" style="42"/>
    <col min="1541" max="1541" width="13.7109375" style="42" bestFit="1" customWidth="1"/>
    <col min="1542" max="1792" width="11.42578125" style="42"/>
    <col min="1793" max="1793" width="42" style="42" bestFit="1" customWidth="1"/>
    <col min="1794" max="1794" width="11.42578125" style="42"/>
    <col min="1795" max="1795" width="13.7109375" style="42" bestFit="1" customWidth="1"/>
    <col min="1796" max="1796" width="11.42578125" style="42"/>
    <col min="1797" max="1797" width="13.7109375" style="42" bestFit="1" customWidth="1"/>
    <col min="1798" max="2048" width="11.42578125" style="42"/>
    <col min="2049" max="2049" width="42" style="42" bestFit="1" customWidth="1"/>
    <col min="2050" max="2050" width="11.42578125" style="42"/>
    <col min="2051" max="2051" width="13.7109375" style="42" bestFit="1" customWidth="1"/>
    <col min="2052" max="2052" width="11.42578125" style="42"/>
    <col min="2053" max="2053" width="13.7109375" style="42" bestFit="1" customWidth="1"/>
    <col min="2054" max="2304" width="11.42578125" style="42"/>
    <col min="2305" max="2305" width="42" style="42" bestFit="1" customWidth="1"/>
    <col min="2306" max="2306" width="11.42578125" style="42"/>
    <col min="2307" max="2307" width="13.7109375" style="42" bestFit="1" customWidth="1"/>
    <col min="2308" max="2308" width="11.42578125" style="42"/>
    <col min="2309" max="2309" width="13.7109375" style="42" bestFit="1" customWidth="1"/>
    <col min="2310" max="2560" width="11.42578125" style="42"/>
    <col min="2561" max="2561" width="42" style="42" bestFit="1" customWidth="1"/>
    <col min="2562" max="2562" width="11.42578125" style="42"/>
    <col min="2563" max="2563" width="13.7109375" style="42" bestFit="1" customWidth="1"/>
    <col min="2564" max="2564" width="11.42578125" style="42"/>
    <col min="2565" max="2565" width="13.7109375" style="42" bestFit="1" customWidth="1"/>
    <col min="2566" max="2816" width="11.42578125" style="42"/>
    <col min="2817" max="2817" width="42" style="42" bestFit="1" customWidth="1"/>
    <col min="2818" max="2818" width="11.42578125" style="42"/>
    <col min="2819" max="2819" width="13.7109375" style="42" bestFit="1" customWidth="1"/>
    <col min="2820" max="2820" width="11.42578125" style="42"/>
    <col min="2821" max="2821" width="13.7109375" style="42" bestFit="1" customWidth="1"/>
    <col min="2822" max="3072" width="11.42578125" style="42"/>
    <col min="3073" max="3073" width="42" style="42" bestFit="1" customWidth="1"/>
    <col min="3074" max="3074" width="11.42578125" style="42"/>
    <col min="3075" max="3075" width="13.7109375" style="42" bestFit="1" customWidth="1"/>
    <col min="3076" max="3076" width="11.42578125" style="42"/>
    <col min="3077" max="3077" width="13.7109375" style="42" bestFit="1" customWidth="1"/>
    <col min="3078" max="3328" width="11.42578125" style="42"/>
    <col min="3329" max="3329" width="42" style="42" bestFit="1" customWidth="1"/>
    <col min="3330" max="3330" width="11.42578125" style="42"/>
    <col min="3331" max="3331" width="13.7109375" style="42" bestFit="1" customWidth="1"/>
    <col min="3332" max="3332" width="11.42578125" style="42"/>
    <col min="3333" max="3333" width="13.7109375" style="42" bestFit="1" customWidth="1"/>
    <col min="3334" max="3584" width="11.42578125" style="42"/>
    <col min="3585" max="3585" width="42" style="42" bestFit="1" customWidth="1"/>
    <col min="3586" max="3586" width="11.42578125" style="42"/>
    <col min="3587" max="3587" width="13.7109375" style="42" bestFit="1" customWidth="1"/>
    <col min="3588" max="3588" width="11.42578125" style="42"/>
    <col min="3589" max="3589" width="13.7109375" style="42" bestFit="1" customWidth="1"/>
    <col min="3590" max="3840" width="11.42578125" style="42"/>
    <col min="3841" max="3841" width="42" style="42" bestFit="1" customWidth="1"/>
    <col min="3842" max="3842" width="11.42578125" style="42"/>
    <col min="3843" max="3843" width="13.7109375" style="42" bestFit="1" customWidth="1"/>
    <col min="3844" max="3844" width="11.42578125" style="42"/>
    <col min="3845" max="3845" width="13.7109375" style="42" bestFit="1" customWidth="1"/>
    <col min="3846" max="4096" width="11.42578125" style="42"/>
    <col min="4097" max="4097" width="42" style="42" bestFit="1" customWidth="1"/>
    <col min="4098" max="4098" width="11.42578125" style="42"/>
    <col min="4099" max="4099" width="13.7109375" style="42" bestFit="1" customWidth="1"/>
    <col min="4100" max="4100" width="11.42578125" style="42"/>
    <col min="4101" max="4101" width="13.7109375" style="42" bestFit="1" customWidth="1"/>
    <col min="4102" max="4352" width="11.42578125" style="42"/>
    <col min="4353" max="4353" width="42" style="42" bestFit="1" customWidth="1"/>
    <col min="4354" max="4354" width="11.42578125" style="42"/>
    <col min="4355" max="4355" width="13.7109375" style="42" bestFit="1" customWidth="1"/>
    <col min="4356" max="4356" width="11.42578125" style="42"/>
    <col min="4357" max="4357" width="13.7109375" style="42" bestFit="1" customWidth="1"/>
    <col min="4358" max="4608" width="11.42578125" style="42"/>
    <col min="4609" max="4609" width="42" style="42" bestFit="1" customWidth="1"/>
    <col min="4610" max="4610" width="11.42578125" style="42"/>
    <col min="4611" max="4611" width="13.7109375" style="42" bestFit="1" customWidth="1"/>
    <col min="4612" max="4612" width="11.42578125" style="42"/>
    <col min="4613" max="4613" width="13.7109375" style="42" bestFit="1" customWidth="1"/>
    <col min="4614" max="4864" width="11.42578125" style="42"/>
    <col min="4865" max="4865" width="42" style="42" bestFit="1" customWidth="1"/>
    <col min="4866" max="4866" width="11.42578125" style="42"/>
    <col min="4867" max="4867" width="13.7109375" style="42" bestFit="1" customWidth="1"/>
    <col min="4868" max="4868" width="11.42578125" style="42"/>
    <col min="4869" max="4869" width="13.7109375" style="42" bestFit="1" customWidth="1"/>
    <col min="4870" max="5120" width="11.42578125" style="42"/>
    <col min="5121" max="5121" width="42" style="42" bestFit="1" customWidth="1"/>
    <col min="5122" max="5122" width="11.42578125" style="42"/>
    <col min="5123" max="5123" width="13.7109375" style="42" bestFit="1" customWidth="1"/>
    <col min="5124" max="5124" width="11.42578125" style="42"/>
    <col min="5125" max="5125" width="13.7109375" style="42" bestFit="1" customWidth="1"/>
    <col min="5126" max="5376" width="11.42578125" style="42"/>
    <col min="5377" max="5377" width="42" style="42" bestFit="1" customWidth="1"/>
    <col min="5378" max="5378" width="11.42578125" style="42"/>
    <col min="5379" max="5379" width="13.7109375" style="42" bestFit="1" customWidth="1"/>
    <col min="5380" max="5380" width="11.42578125" style="42"/>
    <col min="5381" max="5381" width="13.7109375" style="42" bestFit="1" customWidth="1"/>
    <col min="5382" max="5632" width="11.42578125" style="42"/>
    <col min="5633" max="5633" width="42" style="42" bestFit="1" customWidth="1"/>
    <col min="5634" max="5634" width="11.42578125" style="42"/>
    <col min="5635" max="5635" width="13.7109375" style="42" bestFit="1" customWidth="1"/>
    <col min="5636" max="5636" width="11.42578125" style="42"/>
    <col min="5637" max="5637" width="13.7109375" style="42" bestFit="1" customWidth="1"/>
    <col min="5638" max="5888" width="11.42578125" style="42"/>
    <col min="5889" max="5889" width="42" style="42" bestFit="1" customWidth="1"/>
    <col min="5890" max="5890" width="11.42578125" style="42"/>
    <col min="5891" max="5891" width="13.7109375" style="42" bestFit="1" customWidth="1"/>
    <col min="5892" max="5892" width="11.42578125" style="42"/>
    <col min="5893" max="5893" width="13.7109375" style="42" bestFit="1" customWidth="1"/>
    <col min="5894" max="6144" width="11.42578125" style="42"/>
    <col min="6145" max="6145" width="42" style="42" bestFit="1" customWidth="1"/>
    <col min="6146" max="6146" width="11.42578125" style="42"/>
    <col min="6147" max="6147" width="13.7109375" style="42" bestFit="1" customWidth="1"/>
    <col min="6148" max="6148" width="11.42578125" style="42"/>
    <col min="6149" max="6149" width="13.7109375" style="42" bestFit="1" customWidth="1"/>
    <col min="6150" max="6400" width="11.42578125" style="42"/>
    <col min="6401" max="6401" width="42" style="42" bestFit="1" customWidth="1"/>
    <col min="6402" max="6402" width="11.42578125" style="42"/>
    <col min="6403" max="6403" width="13.7109375" style="42" bestFit="1" customWidth="1"/>
    <col min="6404" max="6404" width="11.42578125" style="42"/>
    <col min="6405" max="6405" width="13.7109375" style="42" bestFit="1" customWidth="1"/>
    <col min="6406" max="6656" width="11.42578125" style="42"/>
    <col min="6657" max="6657" width="42" style="42" bestFit="1" customWidth="1"/>
    <col min="6658" max="6658" width="11.42578125" style="42"/>
    <col min="6659" max="6659" width="13.7109375" style="42" bestFit="1" customWidth="1"/>
    <col min="6660" max="6660" width="11.42578125" style="42"/>
    <col min="6661" max="6661" width="13.7109375" style="42" bestFit="1" customWidth="1"/>
    <col min="6662" max="6912" width="11.42578125" style="42"/>
    <col min="6913" max="6913" width="42" style="42" bestFit="1" customWidth="1"/>
    <col min="6914" max="6914" width="11.42578125" style="42"/>
    <col min="6915" max="6915" width="13.7109375" style="42" bestFit="1" customWidth="1"/>
    <col min="6916" max="6916" width="11.42578125" style="42"/>
    <col min="6917" max="6917" width="13.7109375" style="42" bestFit="1" customWidth="1"/>
    <col min="6918" max="7168" width="11.42578125" style="42"/>
    <col min="7169" max="7169" width="42" style="42" bestFit="1" customWidth="1"/>
    <col min="7170" max="7170" width="11.42578125" style="42"/>
    <col min="7171" max="7171" width="13.7109375" style="42" bestFit="1" customWidth="1"/>
    <col min="7172" max="7172" width="11.42578125" style="42"/>
    <col min="7173" max="7173" width="13.7109375" style="42" bestFit="1" customWidth="1"/>
    <col min="7174" max="7424" width="11.42578125" style="42"/>
    <col min="7425" max="7425" width="42" style="42" bestFit="1" customWidth="1"/>
    <col min="7426" max="7426" width="11.42578125" style="42"/>
    <col min="7427" max="7427" width="13.7109375" style="42" bestFit="1" customWidth="1"/>
    <col min="7428" max="7428" width="11.42578125" style="42"/>
    <col min="7429" max="7429" width="13.7109375" style="42" bestFit="1" customWidth="1"/>
    <col min="7430" max="7680" width="11.42578125" style="42"/>
    <col min="7681" max="7681" width="42" style="42" bestFit="1" customWidth="1"/>
    <col min="7682" max="7682" width="11.42578125" style="42"/>
    <col min="7683" max="7683" width="13.7109375" style="42" bestFit="1" customWidth="1"/>
    <col min="7684" max="7684" width="11.42578125" style="42"/>
    <col min="7685" max="7685" width="13.7109375" style="42" bestFit="1" customWidth="1"/>
    <col min="7686" max="7936" width="11.42578125" style="42"/>
    <col min="7937" max="7937" width="42" style="42" bestFit="1" customWidth="1"/>
    <col min="7938" max="7938" width="11.42578125" style="42"/>
    <col min="7939" max="7939" width="13.7109375" style="42" bestFit="1" customWidth="1"/>
    <col min="7940" max="7940" width="11.42578125" style="42"/>
    <col min="7941" max="7941" width="13.7109375" style="42" bestFit="1" customWidth="1"/>
    <col min="7942" max="8192" width="11.42578125" style="42"/>
    <col min="8193" max="8193" width="42" style="42" bestFit="1" customWidth="1"/>
    <col min="8194" max="8194" width="11.42578125" style="42"/>
    <col min="8195" max="8195" width="13.7109375" style="42" bestFit="1" customWidth="1"/>
    <col min="8196" max="8196" width="11.42578125" style="42"/>
    <col min="8197" max="8197" width="13.7109375" style="42" bestFit="1" customWidth="1"/>
    <col min="8198" max="8448" width="11.42578125" style="42"/>
    <col min="8449" max="8449" width="42" style="42" bestFit="1" customWidth="1"/>
    <col min="8450" max="8450" width="11.42578125" style="42"/>
    <col min="8451" max="8451" width="13.7109375" style="42" bestFit="1" customWidth="1"/>
    <col min="8452" max="8452" width="11.42578125" style="42"/>
    <col min="8453" max="8453" width="13.7109375" style="42" bestFit="1" customWidth="1"/>
    <col min="8454" max="8704" width="11.42578125" style="42"/>
    <col min="8705" max="8705" width="42" style="42" bestFit="1" customWidth="1"/>
    <col min="8706" max="8706" width="11.42578125" style="42"/>
    <col min="8707" max="8707" width="13.7109375" style="42" bestFit="1" customWidth="1"/>
    <col min="8708" max="8708" width="11.42578125" style="42"/>
    <col min="8709" max="8709" width="13.7109375" style="42" bestFit="1" customWidth="1"/>
    <col min="8710" max="8960" width="11.42578125" style="42"/>
    <col min="8961" max="8961" width="42" style="42" bestFit="1" customWidth="1"/>
    <col min="8962" max="8962" width="11.42578125" style="42"/>
    <col min="8963" max="8963" width="13.7109375" style="42" bestFit="1" customWidth="1"/>
    <col min="8964" max="8964" width="11.42578125" style="42"/>
    <col min="8965" max="8965" width="13.7109375" style="42" bestFit="1" customWidth="1"/>
    <col min="8966" max="9216" width="11.42578125" style="42"/>
    <col min="9217" max="9217" width="42" style="42" bestFit="1" customWidth="1"/>
    <col min="9218" max="9218" width="11.42578125" style="42"/>
    <col min="9219" max="9219" width="13.7109375" style="42" bestFit="1" customWidth="1"/>
    <col min="9220" max="9220" width="11.42578125" style="42"/>
    <col min="9221" max="9221" width="13.7109375" style="42" bestFit="1" customWidth="1"/>
    <col min="9222" max="9472" width="11.42578125" style="42"/>
    <col min="9473" max="9473" width="42" style="42" bestFit="1" customWidth="1"/>
    <col min="9474" max="9474" width="11.42578125" style="42"/>
    <col min="9475" max="9475" width="13.7109375" style="42" bestFit="1" customWidth="1"/>
    <col min="9476" max="9476" width="11.42578125" style="42"/>
    <col min="9477" max="9477" width="13.7109375" style="42" bestFit="1" customWidth="1"/>
    <col min="9478" max="9728" width="11.42578125" style="42"/>
    <col min="9729" max="9729" width="42" style="42" bestFit="1" customWidth="1"/>
    <col min="9730" max="9730" width="11.42578125" style="42"/>
    <col min="9731" max="9731" width="13.7109375" style="42" bestFit="1" customWidth="1"/>
    <col min="9732" max="9732" width="11.42578125" style="42"/>
    <col min="9733" max="9733" width="13.7109375" style="42" bestFit="1" customWidth="1"/>
    <col min="9734" max="9984" width="11.42578125" style="42"/>
    <col min="9985" max="9985" width="42" style="42" bestFit="1" customWidth="1"/>
    <col min="9986" max="9986" width="11.42578125" style="42"/>
    <col min="9987" max="9987" width="13.7109375" style="42" bestFit="1" customWidth="1"/>
    <col min="9988" max="9988" width="11.42578125" style="42"/>
    <col min="9989" max="9989" width="13.7109375" style="42" bestFit="1" customWidth="1"/>
    <col min="9990" max="10240" width="11.42578125" style="42"/>
    <col min="10241" max="10241" width="42" style="42" bestFit="1" customWidth="1"/>
    <col min="10242" max="10242" width="11.42578125" style="42"/>
    <col min="10243" max="10243" width="13.7109375" style="42" bestFit="1" customWidth="1"/>
    <col min="10244" max="10244" width="11.42578125" style="42"/>
    <col min="10245" max="10245" width="13.7109375" style="42" bestFit="1" customWidth="1"/>
    <col min="10246" max="10496" width="11.42578125" style="42"/>
    <col min="10497" max="10497" width="42" style="42" bestFit="1" customWidth="1"/>
    <col min="10498" max="10498" width="11.42578125" style="42"/>
    <col min="10499" max="10499" width="13.7109375" style="42" bestFit="1" customWidth="1"/>
    <col min="10500" max="10500" width="11.42578125" style="42"/>
    <col min="10501" max="10501" width="13.7109375" style="42" bestFit="1" customWidth="1"/>
    <col min="10502" max="10752" width="11.42578125" style="42"/>
    <col min="10753" max="10753" width="42" style="42" bestFit="1" customWidth="1"/>
    <col min="10754" max="10754" width="11.42578125" style="42"/>
    <col min="10755" max="10755" width="13.7109375" style="42" bestFit="1" customWidth="1"/>
    <col min="10756" max="10756" width="11.42578125" style="42"/>
    <col min="10757" max="10757" width="13.7109375" style="42" bestFit="1" customWidth="1"/>
    <col min="10758" max="11008" width="11.42578125" style="42"/>
    <col min="11009" max="11009" width="42" style="42" bestFit="1" customWidth="1"/>
    <col min="11010" max="11010" width="11.42578125" style="42"/>
    <col min="11011" max="11011" width="13.7109375" style="42" bestFit="1" customWidth="1"/>
    <col min="11012" max="11012" width="11.42578125" style="42"/>
    <col min="11013" max="11013" width="13.7109375" style="42" bestFit="1" customWidth="1"/>
    <col min="11014" max="11264" width="11.42578125" style="42"/>
    <col min="11265" max="11265" width="42" style="42" bestFit="1" customWidth="1"/>
    <col min="11266" max="11266" width="11.42578125" style="42"/>
    <col min="11267" max="11267" width="13.7109375" style="42" bestFit="1" customWidth="1"/>
    <col min="11268" max="11268" width="11.42578125" style="42"/>
    <col min="11269" max="11269" width="13.7109375" style="42" bestFit="1" customWidth="1"/>
    <col min="11270" max="11520" width="11.42578125" style="42"/>
    <col min="11521" max="11521" width="42" style="42" bestFit="1" customWidth="1"/>
    <col min="11522" max="11522" width="11.42578125" style="42"/>
    <col min="11523" max="11523" width="13.7109375" style="42" bestFit="1" customWidth="1"/>
    <col min="11524" max="11524" width="11.42578125" style="42"/>
    <col min="11525" max="11525" width="13.7109375" style="42" bestFit="1" customWidth="1"/>
    <col min="11526" max="11776" width="11.42578125" style="42"/>
    <col min="11777" max="11777" width="42" style="42" bestFit="1" customWidth="1"/>
    <col min="11778" max="11778" width="11.42578125" style="42"/>
    <col min="11779" max="11779" width="13.7109375" style="42" bestFit="1" customWidth="1"/>
    <col min="11780" max="11780" width="11.42578125" style="42"/>
    <col min="11781" max="11781" width="13.7109375" style="42" bestFit="1" customWidth="1"/>
    <col min="11782" max="12032" width="11.42578125" style="42"/>
    <col min="12033" max="12033" width="42" style="42" bestFit="1" customWidth="1"/>
    <col min="12034" max="12034" width="11.42578125" style="42"/>
    <col min="12035" max="12035" width="13.7109375" style="42" bestFit="1" customWidth="1"/>
    <col min="12036" max="12036" width="11.42578125" style="42"/>
    <col min="12037" max="12037" width="13.7109375" style="42" bestFit="1" customWidth="1"/>
    <col min="12038" max="12288" width="11.42578125" style="42"/>
    <col min="12289" max="12289" width="42" style="42" bestFit="1" customWidth="1"/>
    <col min="12290" max="12290" width="11.42578125" style="42"/>
    <col min="12291" max="12291" width="13.7109375" style="42" bestFit="1" customWidth="1"/>
    <col min="12292" max="12292" width="11.42578125" style="42"/>
    <col min="12293" max="12293" width="13.7109375" style="42" bestFit="1" customWidth="1"/>
    <col min="12294" max="12544" width="11.42578125" style="42"/>
    <col min="12545" max="12545" width="42" style="42" bestFit="1" customWidth="1"/>
    <col min="12546" max="12546" width="11.42578125" style="42"/>
    <col min="12547" max="12547" width="13.7109375" style="42" bestFit="1" customWidth="1"/>
    <col min="12548" max="12548" width="11.42578125" style="42"/>
    <col min="12549" max="12549" width="13.7109375" style="42" bestFit="1" customWidth="1"/>
    <col min="12550" max="12800" width="11.42578125" style="42"/>
    <col min="12801" max="12801" width="42" style="42" bestFit="1" customWidth="1"/>
    <col min="12802" max="12802" width="11.42578125" style="42"/>
    <col min="12803" max="12803" width="13.7109375" style="42" bestFit="1" customWidth="1"/>
    <col min="12804" max="12804" width="11.42578125" style="42"/>
    <col min="12805" max="12805" width="13.7109375" style="42" bestFit="1" customWidth="1"/>
    <col min="12806" max="13056" width="11.42578125" style="42"/>
    <col min="13057" max="13057" width="42" style="42" bestFit="1" customWidth="1"/>
    <col min="13058" max="13058" width="11.42578125" style="42"/>
    <col min="13059" max="13059" width="13.7109375" style="42" bestFit="1" customWidth="1"/>
    <col min="13060" max="13060" width="11.42578125" style="42"/>
    <col min="13061" max="13061" width="13.7109375" style="42" bestFit="1" customWidth="1"/>
    <col min="13062" max="13312" width="11.42578125" style="42"/>
    <col min="13313" max="13313" width="42" style="42" bestFit="1" customWidth="1"/>
    <col min="13314" max="13314" width="11.42578125" style="42"/>
    <col min="13315" max="13315" width="13.7109375" style="42" bestFit="1" customWidth="1"/>
    <col min="13316" max="13316" width="11.42578125" style="42"/>
    <col min="13317" max="13317" width="13.7109375" style="42" bestFit="1" customWidth="1"/>
    <col min="13318" max="13568" width="11.42578125" style="42"/>
    <col min="13569" max="13569" width="42" style="42" bestFit="1" customWidth="1"/>
    <col min="13570" max="13570" width="11.42578125" style="42"/>
    <col min="13571" max="13571" width="13.7109375" style="42" bestFit="1" customWidth="1"/>
    <col min="13572" max="13572" width="11.42578125" style="42"/>
    <col min="13573" max="13573" width="13.7109375" style="42" bestFit="1" customWidth="1"/>
    <col min="13574" max="13824" width="11.42578125" style="42"/>
    <col min="13825" max="13825" width="42" style="42" bestFit="1" customWidth="1"/>
    <col min="13826" max="13826" width="11.42578125" style="42"/>
    <col min="13827" max="13827" width="13.7109375" style="42" bestFit="1" customWidth="1"/>
    <col min="13828" max="13828" width="11.42578125" style="42"/>
    <col min="13829" max="13829" width="13.7109375" style="42" bestFit="1" customWidth="1"/>
    <col min="13830" max="14080" width="11.42578125" style="42"/>
    <col min="14081" max="14081" width="42" style="42" bestFit="1" customWidth="1"/>
    <col min="14082" max="14082" width="11.42578125" style="42"/>
    <col min="14083" max="14083" width="13.7109375" style="42" bestFit="1" customWidth="1"/>
    <col min="14084" max="14084" width="11.42578125" style="42"/>
    <col min="14085" max="14085" width="13.7109375" style="42" bestFit="1" customWidth="1"/>
    <col min="14086" max="14336" width="11.42578125" style="42"/>
    <col min="14337" max="14337" width="42" style="42" bestFit="1" customWidth="1"/>
    <col min="14338" max="14338" width="11.42578125" style="42"/>
    <col min="14339" max="14339" width="13.7109375" style="42" bestFit="1" customWidth="1"/>
    <col min="14340" max="14340" width="11.42578125" style="42"/>
    <col min="14341" max="14341" width="13.7109375" style="42" bestFit="1" customWidth="1"/>
    <col min="14342" max="14592" width="11.42578125" style="42"/>
    <col min="14593" max="14593" width="42" style="42" bestFit="1" customWidth="1"/>
    <col min="14594" max="14594" width="11.42578125" style="42"/>
    <col min="14595" max="14595" width="13.7109375" style="42" bestFit="1" customWidth="1"/>
    <col min="14596" max="14596" width="11.42578125" style="42"/>
    <col min="14597" max="14597" width="13.7109375" style="42" bestFit="1" customWidth="1"/>
    <col min="14598" max="14848" width="11.42578125" style="42"/>
    <col min="14849" max="14849" width="42" style="42" bestFit="1" customWidth="1"/>
    <col min="14850" max="14850" width="11.42578125" style="42"/>
    <col min="14851" max="14851" width="13.7109375" style="42" bestFit="1" customWidth="1"/>
    <col min="14852" max="14852" width="11.42578125" style="42"/>
    <col min="14853" max="14853" width="13.7109375" style="42" bestFit="1" customWidth="1"/>
    <col min="14854" max="15104" width="11.42578125" style="42"/>
    <col min="15105" max="15105" width="42" style="42" bestFit="1" customWidth="1"/>
    <col min="15106" max="15106" width="11.42578125" style="42"/>
    <col min="15107" max="15107" width="13.7109375" style="42" bestFit="1" customWidth="1"/>
    <col min="15108" max="15108" width="11.42578125" style="42"/>
    <col min="15109" max="15109" width="13.7109375" style="42" bestFit="1" customWidth="1"/>
    <col min="15110" max="15360" width="11.42578125" style="42"/>
    <col min="15361" max="15361" width="42" style="42" bestFit="1" customWidth="1"/>
    <col min="15362" max="15362" width="11.42578125" style="42"/>
    <col min="15363" max="15363" width="13.7109375" style="42" bestFit="1" customWidth="1"/>
    <col min="15364" max="15364" width="11.42578125" style="42"/>
    <col min="15365" max="15365" width="13.7109375" style="42" bestFit="1" customWidth="1"/>
    <col min="15366" max="15616" width="11.42578125" style="42"/>
    <col min="15617" max="15617" width="42" style="42" bestFit="1" customWidth="1"/>
    <col min="15618" max="15618" width="11.42578125" style="42"/>
    <col min="15619" max="15619" width="13.7109375" style="42" bestFit="1" customWidth="1"/>
    <col min="15620" max="15620" width="11.42578125" style="42"/>
    <col min="15621" max="15621" width="13.7109375" style="42" bestFit="1" customWidth="1"/>
    <col min="15622" max="15872" width="11.42578125" style="42"/>
    <col min="15873" max="15873" width="42" style="42" bestFit="1" customWidth="1"/>
    <col min="15874" max="15874" width="11.42578125" style="42"/>
    <col min="15875" max="15875" width="13.7109375" style="42" bestFit="1" customWidth="1"/>
    <col min="15876" max="15876" width="11.42578125" style="42"/>
    <col min="15877" max="15877" width="13.7109375" style="42" bestFit="1" customWidth="1"/>
    <col min="15878" max="16128" width="11.42578125" style="42"/>
    <col min="16129" max="16129" width="42" style="42" bestFit="1" customWidth="1"/>
    <col min="16130" max="16130" width="11.42578125" style="42"/>
    <col min="16131" max="16131" width="13.7109375" style="42" bestFit="1" customWidth="1"/>
    <col min="16132" max="16132" width="11.42578125" style="42"/>
    <col min="16133" max="16133" width="13.7109375" style="42" bestFit="1" customWidth="1"/>
    <col min="16134" max="16384" width="11.42578125" style="42"/>
  </cols>
  <sheetData>
    <row r="1" spans="1:11" s="475" customFormat="1" ht="45" customHeight="1">
      <c r="A1" s="81" t="s">
        <v>667</v>
      </c>
      <c r="B1" s="933"/>
      <c r="C1" s="384"/>
      <c r="D1" s="933"/>
      <c r="E1" s="384"/>
      <c r="F1" s="384"/>
      <c r="G1" s="384"/>
      <c r="H1" s="384"/>
      <c r="I1" s="384"/>
      <c r="J1" s="384"/>
      <c r="K1" s="384"/>
    </row>
    <row r="2" spans="1:11" ht="15.75" thickBot="1">
      <c r="A2" s="861"/>
      <c r="B2" s="934"/>
      <c r="C2" s="862"/>
    </row>
    <row r="3" spans="1:11" ht="18" customHeight="1">
      <c r="A3" s="1153" t="s">
        <v>215</v>
      </c>
      <c r="B3" s="1151" t="s">
        <v>546</v>
      </c>
      <c r="C3" s="1152"/>
      <c r="D3" s="1151" t="s">
        <v>600</v>
      </c>
      <c r="E3" s="1152"/>
    </row>
    <row r="4" spans="1:11" ht="18.75" customHeight="1" thickBot="1">
      <c r="A4" s="1154"/>
      <c r="B4" s="865" t="s">
        <v>527</v>
      </c>
      <c r="C4" s="866" t="s">
        <v>420</v>
      </c>
      <c r="D4" s="863" t="s">
        <v>527</v>
      </c>
      <c r="E4" s="864" t="s">
        <v>420</v>
      </c>
    </row>
    <row r="5" spans="1:11" ht="18" customHeight="1">
      <c r="A5" s="867" t="s">
        <v>528</v>
      </c>
      <c r="B5" s="917">
        <v>2648</v>
      </c>
      <c r="C5" s="923">
        <v>6666471.4299999997</v>
      </c>
      <c r="D5" s="917">
        <v>3160</v>
      </c>
      <c r="E5" s="924">
        <v>6214086</v>
      </c>
    </row>
    <row r="6" spans="1:11" ht="18" customHeight="1">
      <c r="A6" s="868" t="s">
        <v>124</v>
      </c>
      <c r="B6" s="918">
        <v>9280</v>
      </c>
      <c r="C6" s="925">
        <v>86844953.859999999</v>
      </c>
      <c r="D6" s="918">
        <v>8365</v>
      </c>
      <c r="E6" s="926">
        <v>55851294</v>
      </c>
    </row>
    <row r="7" spans="1:11" ht="18" customHeight="1">
      <c r="A7" s="868" t="s">
        <v>529</v>
      </c>
      <c r="B7" s="918">
        <v>92</v>
      </c>
      <c r="C7" s="925">
        <v>370149.14</v>
      </c>
      <c r="D7" s="918">
        <v>87</v>
      </c>
      <c r="E7" s="926">
        <v>344322</v>
      </c>
    </row>
    <row r="8" spans="1:11" ht="18" customHeight="1">
      <c r="A8" s="868" t="s">
        <v>530</v>
      </c>
      <c r="B8" s="918">
        <v>32</v>
      </c>
      <c r="C8" s="925">
        <v>402342.36</v>
      </c>
      <c r="D8" s="918">
        <v>12</v>
      </c>
      <c r="E8" s="926">
        <v>172681</v>
      </c>
    </row>
    <row r="9" spans="1:11" ht="18" customHeight="1">
      <c r="A9" s="868" t="s">
        <v>531</v>
      </c>
      <c r="B9" s="918">
        <v>284</v>
      </c>
      <c r="C9" s="925">
        <v>4281064.49</v>
      </c>
      <c r="D9" s="918">
        <v>282</v>
      </c>
      <c r="E9" s="926">
        <v>4085410</v>
      </c>
    </row>
    <row r="10" spans="1:11" ht="18" customHeight="1">
      <c r="A10" s="868" t="s">
        <v>550</v>
      </c>
      <c r="B10" s="918">
        <v>48</v>
      </c>
      <c r="C10" s="925">
        <v>226061.26</v>
      </c>
      <c r="D10" s="918"/>
      <c r="E10" s="926"/>
    </row>
    <row r="11" spans="1:11" ht="18" customHeight="1">
      <c r="A11" s="868" t="s">
        <v>532</v>
      </c>
      <c r="B11" s="918">
        <v>1075</v>
      </c>
      <c r="C11" s="927">
        <v>1512039.87</v>
      </c>
      <c r="D11" s="918">
        <v>1090</v>
      </c>
      <c r="E11" s="928">
        <v>1546681</v>
      </c>
    </row>
    <row r="12" spans="1:11" ht="18" customHeight="1">
      <c r="A12" s="868" t="s">
        <v>551</v>
      </c>
      <c r="B12" s="918">
        <v>1935</v>
      </c>
      <c r="C12" s="925">
        <v>12361247.08</v>
      </c>
      <c r="D12" s="918">
        <v>1614</v>
      </c>
      <c r="E12" s="926">
        <v>5877161</v>
      </c>
    </row>
    <row r="13" spans="1:11" ht="18" customHeight="1">
      <c r="A13" s="868" t="s">
        <v>552</v>
      </c>
      <c r="B13" s="918">
        <v>49</v>
      </c>
      <c r="C13" s="925">
        <v>347526.08</v>
      </c>
      <c r="D13" s="918"/>
      <c r="E13" s="926"/>
    </row>
    <row r="14" spans="1:11" ht="18" customHeight="1">
      <c r="A14" s="868" t="s">
        <v>553</v>
      </c>
      <c r="B14" s="918">
        <v>1144</v>
      </c>
      <c r="C14" s="925">
        <v>1360199.37</v>
      </c>
      <c r="D14" s="918">
        <v>979</v>
      </c>
      <c r="E14" s="926">
        <v>1135736</v>
      </c>
    </row>
    <row r="15" spans="1:11" ht="18" customHeight="1">
      <c r="A15" s="868" t="s">
        <v>533</v>
      </c>
      <c r="B15" s="918"/>
      <c r="C15" s="925"/>
      <c r="D15" s="918"/>
      <c r="E15" s="926"/>
    </row>
    <row r="16" spans="1:11" ht="18" customHeight="1">
      <c r="A16" s="868" t="s">
        <v>554</v>
      </c>
      <c r="B16" s="919">
        <v>7</v>
      </c>
      <c r="C16" s="927">
        <v>14021.7</v>
      </c>
      <c r="D16" s="919"/>
      <c r="E16" s="928"/>
    </row>
    <row r="17" spans="1:5" ht="18" customHeight="1">
      <c r="A17" s="868" t="s">
        <v>534</v>
      </c>
      <c r="B17" s="918">
        <v>1</v>
      </c>
      <c r="C17" s="925">
        <v>154218.23999999999</v>
      </c>
      <c r="D17" s="918"/>
      <c r="E17" s="926"/>
    </row>
    <row r="18" spans="1:5" ht="18" customHeight="1">
      <c r="A18" s="868" t="s">
        <v>535</v>
      </c>
      <c r="B18" s="918">
        <v>95</v>
      </c>
      <c r="C18" s="925">
        <v>1213046.18</v>
      </c>
      <c r="D18" s="918">
        <v>65</v>
      </c>
      <c r="E18" s="926">
        <v>220697</v>
      </c>
    </row>
    <row r="19" spans="1:5" ht="18" customHeight="1">
      <c r="A19" s="868" t="s">
        <v>536</v>
      </c>
      <c r="B19" s="919">
        <v>392</v>
      </c>
      <c r="C19" s="927">
        <v>3261618.87</v>
      </c>
      <c r="D19" s="919"/>
      <c r="E19" s="928"/>
    </row>
    <row r="20" spans="1:5" ht="18" customHeight="1">
      <c r="A20" s="868" t="s">
        <v>537</v>
      </c>
      <c r="B20" s="918">
        <v>62</v>
      </c>
      <c r="C20" s="925">
        <v>1749618.88</v>
      </c>
      <c r="D20" s="918">
        <v>36</v>
      </c>
      <c r="E20" s="926">
        <v>739723</v>
      </c>
    </row>
    <row r="21" spans="1:5" ht="18" customHeight="1">
      <c r="A21" s="868" t="s">
        <v>538</v>
      </c>
      <c r="B21" s="918">
        <v>80</v>
      </c>
      <c r="C21" s="925">
        <v>348206.67</v>
      </c>
      <c r="D21" s="918">
        <v>119</v>
      </c>
      <c r="E21" s="926">
        <v>343838</v>
      </c>
    </row>
    <row r="22" spans="1:5" ht="18" customHeight="1">
      <c r="A22" s="868" t="s">
        <v>539</v>
      </c>
      <c r="B22" s="918">
        <v>5</v>
      </c>
      <c r="C22" s="925">
        <v>3174.7</v>
      </c>
      <c r="D22" s="918">
        <v>2</v>
      </c>
      <c r="E22" s="926">
        <v>108416</v>
      </c>
    </row>
    <row r="23" spans="1:5" ht="18" customHeight="1">
      <c r="A23" s="868" t="s">
        <v>540</v>
      </c>
      <c r="B23" s="918">
        <v>37</v>
      </c>
      <c r="C23" s="925">
        <v>86791.78</v>
      </c>
      <c r="D23" s="918">
        <v>30</v>
      </c>
      <c r="E23" s="926">
        <v>16295</v>
      </c>
    </row>
    <row r="24" spans="1:5" ht="18" customHeight="1">
      <c r="A24" s="868" t="s">
        <v>541</v>
      </c>
      <c r="B24" s="918">
        <v>9</v>
      </c>
      <c r="C24" s="925">
        <v>14949.35</v>
      </c>
      <c r="D24" s="918"/>
      <c r="E24" s="926"/>
    </row>
    <row r="25" spans="1:5" ht="18" customHeight="1">
      <c r="A25" s="868" t="s">
        <v>555</v>
      </c>
      <c r="B25" s="918">
        <v>13</v>
      </c>
      <c r="C25" s="925">
        <v>15639.64</v>
      </c>
      <c r="D25" s="918">
        <v>5</v>
      </c>
      <c r="E25" s="926">
        <v>7415</v>
      </c>
    </row>
    <row r="26" spans="1:5" ht="18" customHeight="1">
      <c r="A26" s="868" t="s">
        <v>542</v>
      </c>
      <c r="B26" s="918"/>
      <c r="C26" s="925"/>
      <c r="D26" s="918"/>
      <c r="E26" s="926"/>
    </row>
    <row r="27" spans="1:5" ht="18" customHeight="1">
      <c r="A27" s="868" t="s">
        <v>556</v>
      </c>
      <c r="B27" s="918"/>
      <c r="C27" s="925"/>
      <c r="D27" s="918"/>
      <c r="E27" s="926"/>
    </row>
    <row r="28" spans="1:5" ht="18" customHeight="1">
      <c r="A28" s="868" t="s">
        <v>543</v>
      </c>
      <c r="B28" s="918"/>
      <c r="C28" s="925"/>
      <c r="D28" s="918">
        <v>1</v>
      </c>
      <c r="E28" s="926">
        <v>298733</v>
      </c>
    </row>
    <row r="29" spans="1:5" ht="18" customHeight="1">
      <c r="A29" s="868" t="s">
        <v>547</v>
      </c>
      <c r="B29" s="918">
        <v>63</v>
      </c>
      <c r="C29" s="925">
        <v>417371.97</v>
      </c>
      <c r="D29" s="918">
        <v>53</v>
      </c>
      <c r="E29" s="926">
        <v>205921</v>
      </c>
    </row>
    <row r="30" spans="1:5" ht="18" customHeight="1">
      <c r="A30" s="868" t="s">
        <v>548</v>
      </c>
      <c r="B30" s="918">
        <v>29</v>
      </c>
      <c r="C30" s="925">
        <v>33516.15</v>
      </c>
      <c r="D30" s="918">
        <v>1</v>
      </c>
      <c r="E30" s="926">
        <v>13556</v>
      </c>
    </row>
    <row r="31" spans="1:5" ht="18" customHeight="1">
      <c r="A31" s="868" t="s">
        <v>549</v>
      </c>
      <c r="B31" s="918"/>
      <c r="C31" s="925"/>
      <c r="D31" s="918"/>
      <c r="E31" s="926"/>
    </row>
    <row r="32" spans="1:5" ht="18" customHeight="1">
      <c r="A32" s="868" t="s">
        <v>544</v>
      </c>
      <c r="B32" s="918"/>
      <c r="C32" s="925"/>
      <c r="D32" s="918"/>
      <c r="E32" s="926"/>
    </row>
    <row r="33" spans="1:5" ht="18" customHeight="1" thickBot="1">
      <c r="A33" s="869" t="s">
        <v>545</v>
      </c>
      <c r="B33" s="920">
        <v>1</v>
      </c>
      <c r="C33" s="929">
        <v>12637.64</v>
      </c>
      <c r="D33" s="920">
        <v>1</v>
      </c>
      <c r="E33" s="930">
        <v>7259</v>
      </c>
    </row>
    <row r="34" spans="1:5" ht="18" customHeight="1" thickBot="1">
      <c r="A34" s="870" t="s">
        <v>136</v>
      </c>
      <c r="B34" s="921">
        <f>SUM(B5:B33)</f>
        <v>17381</v>
      </c>
      <c r="C34" s="931">
        <f>SUM(C5:C33)</f>
        <v>121696866.71000001</v>
      </c>
      <c r="D34" s="922">
        <f>SUM(D5:D33)</f>
        <v>15902</v>
      </c>
      <c r="E34" s="932">
        <f>SUM(E5:E33)</f>
        <v>77189224</v>
      </c>
    </row>
  </sheetData>
  <mergeCells count="3">
    <mergeCell ref="B3:C3"/>
    <mergeCell ref="D3:E3"/>
    <mergeCell ref="A3:A4"/>
  </mergeCells>
  <pageMargins left="0.75" right="0.75" top="1" bottom="1" header="0" footer="0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9"/>
  <sheetViews>
    <sheetView zoomScaleNormal="100" workbookViewId="0">
      <selection activeCell="A2" sqref="A2"/>
    </sheetView>
  </sheetViews>
  <sheetFormatPr baseColWidth="10" defaultRowHeight="12.75"/>
  <cols>
    <col min="1" max="1" width="30.42578125" style="8" customWidth="1"/>
    <col min="2" max="2" width="12.85546875" style="8" customWidth="1"/>
    <col min="3" max="3" width="12.42578125" style="8" customWidth="1"/>
    <col min="4" max="4" width="2.28515625" style="8" customWidth="1"/>
    <col min="5" max="5" width="11.28515625" style="8" customWidth="1"/>
    <col min="6" max="8" width="11.42578125" style="8"/>
    <col min="9" max="9" width="12.7109375" style="8" bestFit="1" customWidth="1"/>
    <col min="10" max="10" width="11.42578125" style="8"/>
    <col min="11" max="11" width="11.7109375" style="8" bestFit="1" customWidth="1"/>
    <col min="12" max="256" width="11.42578125" style="8"/>
    <col min="257" max="257" width="30.42578125" style="8" customWidth="1"/>
    <col min="258" max="258" width="16.42578125" style="8" customWidth="1"/>
    <col min="259" max="259" width="13.85546875" style="8" customWidth="1"/>
    <col min="260" max="260" width="4.7109375" style="8" customWidth="1"/>
    <col min="261" max="512" width="11.42578125" style="8"/>
    <col min="513" max="513" width="30.42578125" style="8" customWidth="1"/>
    <col min="514" max="514" width="16.42578125" style="8" customWidth="1"/>
    <col min="515" max="515" width="13.85546875" style="8" customWidth="1"/>
    <col min="516" max="516" width="4.7109375" style="8" customWidth="1"/>
    <col min="517" max="768" width="11.42578125" style="8"/>
    <col min="769" max="769" width="30.42578125" style="8" customWidth="1"/>
    <col min="770" max="770" width="16.42578125" style="8" customWidth="1"/>
    <col min="771" max="771" width="13.85546875" style="8" customWidth="1"/>
    <col min="772" max="772" width="4.7109375" style="8" customWidth="1"/>
    <col min="773" max="1024" width="11.42578125" style="8"/>
    <col min="1025" max="1025" width="30.42578125" style="8" customWidth="1"/>
    <col min="1026" max="1026" width="16.42578125" style="8" customWidth="1"/>
    <col min="1027" max="1027" width="13.85546875" style="8" customWidth="1"/>
    <col min="1028" max="1028" width="4.7109375" style="8" customWidth="1"/>
    <col min="1029" max="1280" width="11.42578125" style="8"/>
    <col min="1281" max="1281" width="30.42578125" style="8" customWidth="1"/>
    <col min="1282" max="1282" width="16.42578125" style="8" customWidth="1"/>
    <col min="1283" max="1283" width="13.85546875" style="8" customWidth="1"/>
    <col min="1284" max="1284" width="4.7109375" style="8" customWidth="1"/>
    <col min="1285" max="1536" width="11.42578125" style="8"/>
    <col min="1537" max="1537" width="30.42578125" style="8" customWidth="1"/>
    <col min="1538" max="1538" width="16.42578125" style="8" customWidth="1"/>
    <col min="1539" max="1539" width="13.85546875" style="8" customWidth="1"/>
    <col min="1540" max="1540" width="4.7109375" style="8" customWidth="1"/>
    <col min="1541" max="1792" width="11.42578125" style="8"/>
    <col min="1793" max="1793" width="30.42578125" style="8" customWidth="1"/>
    <col min="1794" max="1794" width="16.42578125" style="8" customWidth="1"/>
    <col min="1795" max="1795" width="13.85546875" style="8" customWidth="1"/>
    <col min="1796" max="1796" width="4.7109375" style="8" customWidth="1"/>
    <col min="1797" max="2048" width="11.42578125" style="8"/>
    <col min="2049" max="2049" width="30.42578125" style="8" customWidth="1"/>
    <col min="2050" max="2050" width="16.42578125" style="8" customWidth="1"/>
    <col min="2051" max="2051" width="13.85546875" style="8" customWidth="1"/>
    <col min="2052" max="2052" width="4.7109375" style="8" customWidth="1"/>
    <col min="2053" max="2304" width="11.42578125" style="8"/>
    <col min="2305" max="2305" width="30.42578125" style="8" customWidth="1"/>
    <col min="2306" max="2306" width="16.42578125" style="8" customWidth="1"/>
    <col min="2307" max="2307" width="13.85546875" style="8" customWidth="1"/>
    <col min="2308" max="2308" width="4.7109375" style="8" customWidth="1"/>
    <col min="2309" max="2560" width="11.42578125" style="8"/>
    <col min="2561" max="2561" width="30.42578125" style="8" customWidth="1"/>
    <col min="2562" max="2562" width="16.42578125" style="8" customWidth="1"/>
    <col min="2563" max="2563" width="13.85546875" style="8" customWidth="1"/>
    <col min="2564" max="2564" width="4.7109375" style="8" customWidth="1"/>
    <col min="2565" max="2816" width="11.42578125" style="8"/>
    <col min="2817" max="2817" width="30.42578125" style="8" customWidth="1"/>
    <col min="2818" max="2818" width="16.42578125" style="8" customWidth="1"/>
    <col min="2819" max="2819" width="13.85546875" style="8" customWidth="1"/>
    <col min="2820" max="2820" width="4.7109375" style="8" customWidth="1"/>
    <col min="2821" max="3072" width="11.42578125" style="8"/>
    <col min="3073" max="3073" width="30.42578125" style="8" customWidth="1"/>
    <col min="3074" max="3074" width="16.42578125" style="8" customWidth="1"/>
    <col min="3075" max="3075" width="13.85546875" style="8" customWidth="1"/>
    <col min="3076" max="3076" width="4.7109375" style="8" customWidth="1"/>
    <col min="3077" max="3328" width="11.42578125" style="8"/>
    <col min="3329" max="3329" width="30.42578125" style="8" customWidth="1"/>
    <col min="3330" max="3330" width="16.42578125" style="8" customWidth="1"/>
    <col min="3331" max="3331" width="13.85546875" style="8" customWidth="1"/>
    <col min="3332" max="3332" width="4.7109375" style="8" customWidth="1"/>
    <col min="3333" max="3584" width="11.42578125" style="8"/>
    <col min="3585" max="3585" width="30.42578125" style="8" customWidth="1"/>
    <col min="3586" max="3586" width="16.42578125" style="8" customWidth="1"/>
    <col min="3587" max="3587" width="13.85546875" style="8" customWidth="1"/>
    <col min="3588" max="3588" width="4.7109375" style="8" customWidth="1"/>
    <col min="3589" max="3840" width="11.42578125" style="8"/>
    <col min="3841" max="3841" width="30.42578125" style="8" customWidth="1"/>
    <col min="3842" max="3842" width="16.42578125" style="8" customWidth="1"/>
    <col min="3843" max="3843" width="13.85546875" style="8" customWidth="1"/>
    <col min="3844" max="3844" width="4.7109375" style="8" customWidth="1"/>
    <col min="3845" max="4096" width="11.42578125" style="8"/>
    <col min="4097" max="4097" width="30.42578125" style="8" customWidth="1"/>
    <col min="4098" max="4098" width="16.42578125" style="8" customWidth="1"/>
    <col min="4099" max="4099" width="13.85546875" style="8" customWidth="1"/>
    <col min="4100" max="4100" width="4.7109375" style="8" customWidth="1"/>
    <col min="4101" max="4352" width="11.42578125" style="8"/>
    <col min="4353" max="4353" width="30.42578125" style="8" customWidth="1"/>
    <col min="4354" max="4354" width="16.42578125" style="8" customWidth="1"/>
    <col min="4355" max="4355" width="13.85546875" style="8" customWidth="1"/>
    <col min="4356" max="4356" width="4.7109375" style="8" customWidth="1"/>
    <col min="4357" max="4608" width="11.42578125" style="8"/>
    <col min="4609" max="4609" width="30.42578125" style="8" customWidth="1"/>
    <col min="4610" max="4610" width="16.42578125" style="8" customWidth="1"/>
    <col min="4611" max="4611" width="13.85546875" style="8" customWidth="1"/>
    <col min="4612" max="4612" width="4.7109375" style="8" customWidth="1"/>
    <col min="4613" max="4864" width="11.42578125" style="8"/>
    <col min="4865" max="4865" width="30.42578125" style="8" customWidth="1"/>
    <col min="4866" max="4866" width="16.42578125" style="8" customWidth="1"/>
    <col min="4867" max="4867" width="13.85546875" style="8" customWidth="1"/>
    <col min="4868" max="4868" width="4.7109375" style="8" customWidth="1"/>
    <col min="4869" max="5120" width="11.42578125" style="8"/>
    <col min="5121" max="5121" width="30.42578125" style="8" customWidth="1"/>
    <col min="5122" max="5122" width="16.42578125" style="8" customWidth="1"/>
    <col min="5123" max="5123" width="13.85546875" style="8" customWidth="1"/>
    <col min="5124" max="5124" width="4.7109375" style="8" customWidth="1"/>
    <col min="5125" max="5376" width="11.42578125" style="8"/>
    <col min="5377" max="5377" width="30.42578125" style="8" customWidth="1"/>
    <col min="5378" max="5378" width="16.42578125" style="8" customWidth="1"/>
    <col min="5379" max="5379" width="13.85546875" style="8" customWidth="1"/>
    <col min="5380" max="5380" width="4.7109375" style="8" customWidth="1"/>
    <col min="5381" max="5632" width="11.42578125" style="8"/>
    <col min="5633" max="5633" width="30.42578125" style="8" customWidth="1"/>
    <col min="5634" max="5634" width="16.42578125" style="8" customWidth="1"/>
    <col min="5635" max="5635" width="13.85546875" style="8" customWidth="1"/>
    <col min="5636" max="5636" width="4.7109375" style="8" customWidth="1"/>
    <col min="5637" max="5888" width="11.42578125" style="8"/>
    <col min="5889" max="5889" width="30.42578125" style="8" customWidth="1"/>
    <col min="5890" max="5890" width="16.42578125" style="8" customWidth="1"/>
    <col min="5891" max="5891" width="13.85546875" style="8" customWidth="1"/>
    <col min="5892" max="5892" width="4.7109375" style="8" customWidth="1"/>
    <col min="5893" max="6144" width="11.42578125" style="8"/>
    <col min="6145" max="6145" width="30.42578125" style="8" customWidth="1"/>
    <col min="6146" max="6146" width="16.42578125" style="8" customWidth="1"/>
    <col min="6147" max="6147" width="13.85546875" style="8" customWidth="1"/>
    <col min="6148" max="6148" width="4.7109375" style="8" customWidth="1"/>
    <col min="6149" max="6400" width="11.42578125" style="8"/>
    <col min="6401" max="6401" width="30.42578125" style="8" customWidth="1"/>
    <col min="6402" max="6402" width="16.42578125" style="8" customWidth="1"/>
    <col min="6403" max="6403" width="13.85546875" style="8" customWidth="1"/>
    <col min="6404" max="6404" width="4.7109375" style="8" customWidth="1"/>
    <col min="6405" max="6656" width="11.42578125" style="8"/>
    <col min="6657" max="6657" width="30.42578125" style="8" customWidth="1"/>
    <col min="6658" max="6658" width="16.42578125" style="8" customWidth="1"/>
    <col min="6659" max="6659" width="13.85546875" style="8" customWidth="1"/>
    <col min="6660" max="6660" width="4.7109375" style="8" customWidth="1"/>
    <col min="6661" max="6912" width="11.42578125" style="8"/>
    <col min="6913" max="6913" width="30.42578125" style="8" customWidth="1"/>
    <col min="6914" max="6914" width="16.42578125" style="8" customWidth="1"/>
    <col min="6915" max="6915" width="13.85546875" style="8" customWidth="1"/>
    <col min="6916" max="6916" width="4.7109375" style="8" customWidth="1"/>
    <col min="6917" max="7168" width="11.42578125" style="8"/>
    <col min="7169" max="7169" width="30.42578125" style="8" customWidth="1"/>
    <col min="7170" max="7170" width="16.42578125" style="8" customWidth="1"/>
    <col min="7171" max="7171" width="13.85546875" style="8" customWidth="1"/>
    <col min="7172" max="7172" width="4.7109375" style="8" customWidth="1"/>
    <col min="7173" max="7424" width="11.42578125" style="8"/>
    <col min="7425" max="7425" width="30.42578125" style="8" customWidth="1"/>
    <col min="7426" max="7426" width="16.42578125" style="8" customWidth="1"/>
    <col min="7427" max="7427" width="13.85546875" style="8" customWidth="1"/>
    <col min="7428" max="7428" width="4.7109375" style="8" customWidth="1"/>
    <col min="7429" max="7680" width="11.42578125" style="8"/>
    <col min="7681" max="7681" width="30.42578125" style="8" customWidth="1"/>
    <col min="7682" max="7682" width="16.42578125" style="8" customWidth="1"/>
    <col min="7683" max="7683" width="13.85546875" style="8" customWidth="1"/>
    <col min="7684" max="7684" width="4.7109375" style="8" customWidth="1"/>
    <col min="7685" max="7936" width="11.42578125" style="8"/>
    <col min="7937" max="7937" width="30.42578125" style="8" customWidth="1"/>
    <col min="7938" max="7938" width="16.42578125" style="8" customWidth="1"/>
    <col min="7939" max="7939" width="13.85546875" style="8" customWidth="1"/>
    <col min="7940" max="7940" width="4.7109375" style="8" customWidth="1"/>
    <col min="7941" max="8192" width="11.42578125" style="8"/>
    <col min="8193" max="8193" width="30.42578125" style="8" customWidth="1"/>
    <col min="8194" max="8194" width="16.42578125" style="8" customWidth="1"/>
    <col min="8195" max="8195" width="13.85546875" style="8" customWidth="1"/>
    <col min="8196" max="8196" width="4.7109375" style="8" customWidth="1"/>
    <col min="8197" max="8448" width="11.42578125" style="8"/>
    <col min="8449" max="8449" width="30.42578125" style="8" customWidth="1"/>
    <col min="8450" max="8450" width="16.42578125" style="8" customWidth="1"/>
    <col min="8451" max="8451" width="13.85546875" style="8" customWidth="1"/>
    <col min="8452" max="8452" width="4.7109375" style="8" customWidth="1"/>
    <col min="8453" max="8704" width="11.42578125" style="8"/>
    <col min="8705" max="8705" width="30.42578125" style="8" customWidth="1"/>
    <col min="8706" max="8706" width="16.42578125" style="8" customWidth="1"/>
    <col min="8707" max="8707" width="13.85546875" style="8" customWidth="1"/>
    <col min="8708" max="8708" width="4.7109375" style="8" customWidth="1"/>
    <col min="8709" max="8960" width="11.42578125" style="8"/>
    <col min="8961" max="8961" width="30.42578125" style="8" customWidth="1"/>
    <col min="8962" max="8962" width="16.42578125" style="8" customWidth="1"/>
    <col min="8963" max="8963" width="13.85546875" style="8" customWidth="1"/>
    <col min="8964" max="8964" width="4.7109375" style="8" customWidth="1"/>
    <col min="8965" max="9216" width="11.42578125" style="8"/>
    <col min="9217" max="9217" width="30.42578125" style="8" customWidth="1"/>
    <col min="9218" max="9218" width="16.42578125" style="8" customWidth="1"/>
    <col min="9219" max="9219" width="13.85546875" style="8" customWidth="1"/>
    <col min="9220" max="9220" width="4.7109375" style="8" customWidth="1"/>
    <col min="9221" max="9472" width="11.42578125" style="8"/>
    <col min="9473" max="9473" width="30.42578125" style="8" customWidth="1"/>
    <col min="9474" max="9474" width="16.42578125" style="8" customWidth="1"/>
    <col min="9475" max="9475" width="13.85546875" style="8" customWidth="1"/>
    <col min="9476" max="9476" width="4.7109375" style="8" customWidth="1"/>
    <col min="9477" max="9728" width="11.42578125" style="8"/>
    <col min="9729" max="9729" width="30.42578125" style="8" customWidth="1"/>
    <col min="9730" max="9730" width="16.42578125" style="8" customWidth="1"/>
    <col min="9731" max="9731" width="13.85546875" style="8" customWidth="1"/>
    <col min="9732" max="9732" width="4.7109375" style="8" customWidth="1"/>
    <col min="9733" max="9984" width="11.42578125" style="8"/>
    <col min="9985" max="9985" width="30.42578125" style="8" customWidth="1"/>
    <col min="9986" max="9986" width="16.42578125" style="8" customWidth="1"/>
    <col min="9987" max="9987" width="13.85546875" style="8" customWidth="1"/>
    <col min="9988" max="9988" width="4.7109375" style="8" customWidth="1"/>
    <col min="9989" max="10240" width="11.42578125" style="8"/>
    <col min="10241" max="10241" width="30.42578125" style="8" customWidth="1"/>
    <col min="10242" max="10242" width="16.42578125" style="8" customWidth="1"/>
    <col min="10243" max="10243" width="13.85546875" style="8" customWidth="1"/>
    <col min="10244" max="10244" width="4.7109375" style="8" customWidth="1"/>
    <col min="10245" max="10496" width="11.42578125" style="8"/>
    <col min="10497" max="10497" width="30.42578125" style="8" customWidth="1"/>
    <col min="10498" max="10498" width="16.42578125" style="8" customWidth="1"/>
    <col min="10499" max="10499" width="13.85546875" style="8" customWidth="1"/>
    <col min="10500" max="10500" width="4.7109375" style="8" customWidth="1"/>
    <col min="10501" max="10752" width="11.42578125" style="8"/>
    <col min="10753" max="10753" width="30.42578125" style="8" customWidth="1"/>
    <col min="10754" max="10754" width="16.42578125" style="8" customWidth="1"/>
    <col min="10755" max="10755" width="13.85546875" style="8" customWidth="1"/>
    <col min="10756" max="10756" width="4.7109375" style="8" customWidth="1"/>
    <col min="10757" max="11008" width="11.42578125" style="8"/>
    <col min="11009" max="11009" width="30.42578125" style="8" customWidth="1"/>
    <col min="11010" max="11010" width="16.42578125" style="8" customWidth="1"/>
    <col min="11011" max="11011" width="13.85546875" style="8" customWidth="1"/>
    <col min="11012" max="11012" width="4.7109375" style="8" customWidth="1"/>
    <col min="11013" max="11264" width="11.42578125" style="8"/>
    <col min="11265" max="11265" width="30.42578125" style="8" customWidth="1"/>
    <col min="11266" max="11266" width="16.42578125" style="8" customWidth="1"/>
    <col min="11267" max="11267" width="13.85546875" style="8" customWidth="1"/>
    <col min="11268" max="11268" width="4.7109375" style="8" customWidth="1"/>
    <col min="11269" max="11520" width="11.42578125" style="8"/>
    <col min="11521" max="11521" width="30.42578125" style="8" customWidth="1"/>
    <col min="11522" max="11522" width="16.42578125" style="8" customWidth="1"/>
    <col min="11523" max="11523" width="13.85546875" style="8" customWidth="1"/>
    <col min="11524" max="11524" width="4.7109375" style="8" customWidth="1"/>
    <col min="11525" max="11776" width="11.42578125" style="8"/>
    <col min="11777" max="11777" width="30.42578125" style="8" customWidth="1"/>
    <col min="11778" max="11778" width="16.42578125" style="8" customWidth="1"/>
    <col min="11779" max="11779" width="13.85546875" style="8" customWidth="1"/>
    <col min="11780" max="11780" width="4.7109375" style="8" customWidth="1"/>
    <col min="11781" max="12032" width="11.42578125" style="8"/>
    <col min="12033" max="12033" width="30.42578125" style="8" customWidth="1"/>
    <col min="12034" max="12034" width="16.42578125" style="8" customWidth="1"/>
    <col min="12035" max="12035" width="13.85546875" style="8" customWidth="1"/>
    <col min="12036" max="12036" width="4.7109375" style="8" customWidth="1"/>
    <col min="12037" max="12288" width="11.42578125" style="8"/>
    <col min="12289" max="12289" width="30.42578125" style="8" customWidth="1"/>
    <col min="12290" max="12290" width="16.42578125" style="8" customWidth="1"/>
    <col min="12291" max="12291" width="13.85546875" style="8" customWidth="1"/>
    <col min="12292" max="12292" width="4.7109375" style="8" customWidth="1"/>
    <col min="12293" max="12544" width="11.42578125" style="8"/>
    <col min="12545" max="12545" width="30.42578125" style="8" customWidth="1"/>
    <col min="12546" max="12546" width="16.42578125" style="8" customWidth="1"/>
    <col min="12547" max="12547" width="13.85546875" style="8" customWidth="1"/>
    <col min="12548" max="12548" width="4.7109375" style="8" customWidth="1"/>
    <col min="12549" max="12800" width="11.42578125" style="8"/>
    <col min="12801" max="12801" width="30.42578125" style="8" customWidth="1"/>
    <col min="12802" max="12802" width="16.42578125" style="8" customWidth="1"/>
    <col min="12803" max="12803" width="13.85546875" style="8" customWidth="1"/>
    <col min="12804" max="12804" width="4.7109375" style="8" customWidth="1"/>
    <col min="12805" max="13056" width="11.42578125" style="8"/>
    <col min="13057" max="13057" width="30.42578125" style="8" customWidth="1"/>
    <col min="13058" max="13058" width="16.42578125" style="8" customWidth="1"/>
    <col min="13059" max="13059" width="13.85546875" style="8" customWidth="1"/>
    <col min="13060" max="13060" width="4.7109375" style="8" customWidth="1"/>
    <col min="13061" max="13312" width="11.42578125" style="8"/>
    <col min="13313" max="13313" width="30.42578125" style="8" customWidth="1"/>
    <col min="13314" max="13314" width="16.42578125" style="8" customWidth="1"/>
    <col min="13315" max="13315" width="13.85546875" style="8" customWidth="1"/>
    <col min="13316" max="13316" width="4.7109375" style="8" customWidth="1"/>
    <col min="13317" max="13568" width="11.42578125" style="8"/>
    <col min="13569" max="13569" width="30.42578125" style="8" customWidth="1"/>
    <col min="13570" max="13570" width="16.42578125" style="8" customWidth="1"/>
    <col min="13571" max="13571" width="13.85546875" style="8" customWidth="1"/>
    <col min="13572" max="13572" width="4.7109375" style="8" customWidth="1"/>
    <col min="13573" max="13824" width="11.42578125" style="8"/>
    <col min="13825" max="13825" width="30.42578125" style="8" customWidth="1"/>
    <col min="13826" max="13826" width="16.42578125" style="8" customWidth="1"/>
    <col min="13827" max="13827" width="13.85546875" style="8" customWidth="1"/>
    <col min="13828" max="13828" width="4.7109375" style="8" customWidth="1"/>
    <col min="13829" max="14080" width="11.42578125" style="8"/>
    <col min="14081" max="14081" width="30.42578125" style="8" customWidth="1"/>
    <col min="14082" max="14082" width="16.42578125" style="8" customWidth="1"/>
    <col min="14083" max="14083" width="13.85546875" style="8" customWidth="1"/>
    <col min="14084" max="14084" width="4.7109375" style="8" customWidth="1"/>
    <col min="14085" max="14336" width="11.42578125" style="8"/>
    <col min="14337" max="14337" width="30.42578125" style="8" customWidth="1"/>
    <col min="14338" max="14338" width="16.42578125" style="8" customWidth="1"/>
    <col min="14339" max="14339" width="13.85546875" style="8" customWidth="1"/>
    <col min="14340" max="14340" width="4.7109375" style="8" customWidth="1"/>
    <col min="14341" max="14592" width="11.42578125" style="8"/>
    <col min="14593" max="14593" width="30.42578125" style="8" customWidth="1"/>
    <col min="14594" max="14594" width="16.42578125" style="8" customWidth="1"/>
    <col min="14595" max="14595" width="13.85546875" style="8" customWidth="1"/>
    <col min="14596" max="14596" width="4.7109375" style="8" customWidth="1"/>
    <col min="14597" max="14848" width="11.42578125" style="8"/>
    <col min="14849" max="14849" width="30.42578125" style="8" customWidth="1"/>
    <col min="14850" max="14850" width="16.42578125" style="8" customWidth="1"/>
    <col min="14851" max="14851" width="13.85546875" style="8" customWidth="1"/>
    <col min="14852" max="14852" width="4.7109375" style="8" customWidth="1"/>
    <col min="14853" max="15104" width="11.42578125" style="8"/>
    <col min="15105" max="15105" width="30.42578125" style="8" customWidth="1"/>
    <col min="15106" max="15106" width="16.42578125" style="8" customWidth="1"/>
    <col min="15107" max="15107" width="13.85546875" style="8" customWidth="1"/>
    <col min="15108" max="15108" width="4.7109375" style="8" customWidth="1"/>
    <col min="15109" max="15360" width="11.42578125" style="8"/>
    <col min="15361" max="15361" width="30.42578125" style="8" customWidth="1"/>
    <col min="15362" max="15362" width="16.42578125" style="8" customWidth="1"/>
    <col min="15363" max="15363" width="13.85546875" style="8" customWidth="1"/>
    <col min="15364" max="15364" width="4.7109375" style="8" customWidth="1"/>
    <col min="15365" max="15616" width="11.42578125" style="8"/>
    <col min="15617" max="15617" width="30.42578125" style="8" customWidth="1"/>
    <col min="15618" max="15618" width="16.42578125" style="8" customWidth="1"/>
    <col min="15619" max="15619" width="13.85546875" style="8" customWidth="1"/>
    <col min="15620" max="15620" width="4.7109375" style="8" customWidth="1"/>
    <col min="15621" max="15872" width="11.42578125" style="8"/>
    <col min="15873" max="15873" width="30.42578125" style="8" customWidth="1"/>
    <col min="15874" max="15874" width="16.42578125" style="8" customWidth="1"/>
    <col min="15875" max="15875" width="13.85546875" style="8" customWidth="1"/>
    <col min="15876" max="15876" width="4.7109375" style="8" customWidth="1"/>
    <col min="15877" max="16128" width="11.42578125" style="8"/>
    <col min="16129" max="16129" width="30.42578125" style="8" customWidth="1"/>
    <col min="16130" max="16130" width="16.42578125" style="8" customWidth="1"/>
    <col min="16131" max="16131" width="13.85546875" style="8" customWidth="1"/>
    <col min="16132" max="16132" width="4.7109375" style="8" customWidth="1"/>
    <col min="16133" max="16384" width="11.42578125" style="8"/>
  </cols>
  <sheetData>
    <row r="1" spans="1:11" s="6" customFormat="1" ht="45" customHeight="1">
      <c r="A1" s="11" t="s">
        <v>668</v>
      </c>
      <c r="B1" s="11"/>
      <c r="C1" s="11"/>
      <c r="D1" s="11"/>
      <c r="E1" s="11"/>
      <c r="F1" s="11"/>
    </row>
    <row r="2" spans="1:11" s="6" customFormat="1" ht="12" customHeight="1" thickBot="1">
      <c r="A2" s="158"/>
      <c r="B2" s="158"/>
    </row>
    <row r="3" spans="1:11" s="6" customFormat="1" ht="19.899999999999999" customHeight="1" thickBot="1">
      <c r="B3" s="621">
        <v>2018</v>
      </c>
      <c r="C3" s="570">
        <v>2019</v>
      </c>
      <c r="D3" s="4"/>
      <c r="E3" s="1155" t="s">
        <v>581</v>
      </c>
      <c r="F3" s="1114"/>
    </row>
    <row r="4" spans="1:11" s="6" customFormat="1" ht="27" customHeight="1" thickBot="1">
      <c r="A4" s="160"/>
      <c r="B4" s="571" t="s">
        <v>425</v>
      </c>
      <c r="C4" s="571" t="s">
        <v>425</v>
      </c>
      <c r="E4" s="626" t="s">
        <v>425</v>
      </c>
      <c r="F4" s="627" t="s">
        <v>38</v>
      </c>
    </row>
    <row r="5" spans="1:11" ht="18" customHeight="1" thickBot="1">
      <c r="A5" s="161" t="s">
        <v>287</v>
      </c>
      <c r="B5" s="370">
        <v>529582.64</v>
      </c>
      <c r="C5" s="370">
        <v>529582.64</v>
      </c>
      <c r="D5" s="59"/>
      <c r="E5" s="370">
        <f>C5-B5</f>
        <v>0</v>
      </c>
      <c r="F5" s="628">
        <f>(C5-B5)/B5</f>
        <v>0</v>
      </c>
    </row>
    <row r="6" spans="1:11" ht="18" customHeight="1" thickBot="1">
      <c r="A6" s="622" t="s">
        <v>520</v>
      </c>
      <c r="B6" s="623">
        <f>SUM(B5:B5)</f>
        <v>529582.64</v>
      </c>
      <c r="C6" s="623">
        <f>SUM(C5:C5)</f>
        <v>529582.64</v>
      </c>
      <c r="D6" s="59"/>
      <c r="E6" s="767">
        <f>C6-B6</f>
        <v>0</v>
      </c>
      <c r="F6" s="630">
        <f>(C6-B6)/B6</f>
        <v>0</v>
      </c>
    </row>
    <row r="7" spans="1:11" s="367" customFormat="1" ht="18" customHeight="1" thickBot="1">
      <c r="A7"/>
      <c r="B7"/>
      <c r="C7"/>
      <c r="D7"/>
      <c r="E7" s="768"/>
      <c r="F7" s="631"/>
    </row>
    <row r="8" spans="1:11" s="367" customFormat="1" ht="14.25" customHeight="1" thickBot="1">
      <c r="A8" s="161" t="s">
        <v>565</v>
      </c>
      <c r="B8" s="368">
        <v>-11481.54</v>
      </c>
      <c r="C8" s="370">
        <v>18162.009999999998</v>
      </c>
      <c r="D8" s="369"/>
      <c r="E8" s="370">
        <f>C8-B8</f>
        <v>29643.55</v>
      </c>
      <c r="F8" s="628">
        <f>(C8-B8)/B8</f>
        <v>-2.5818444215671414</v>
      </c>
    </row>
    <row r="9" spans="1:11" s="367" customFormat="1" ht="18" customHeight="1" thickBot="1">
      <c r="A9" s="622" t="s">
        <v>521</v>
      </c>
      <c r="B9" s="624">
        <f>+B8</f>
        <v>-11481.54</v>
      </c>
      <c r="C9" s="623">
        <f>C8</f>
        <v>18162.009999999998</v>
      </c>
      <c r="D9" s="369"/>
      <c r="E9" s="767">
        <f>C9-B9</f>
        <v>29643.55</v>
      </c>
      <c r="F9" s="630">
        <f>(C9-B9)/B9</f>
        <v>-2.5818444215671414</v>
      </c>
    </row>
    <row r="10" spans="1:11" ht="18" customHeight="1" thickBot="1">
      <c r="A10"/>
      <c r="B10" s="315"/>
      <c r="C10" s="315"/>
      <c r="D10"/>
      <c r="E10" s="768"/>
      <c r="F10" s="631"/>
    </row>
    <row r="11" spans="1:11" ht="18" customHeight="1">
      <c r="A11" s="161" t="s">
        <v>124</v>
      </c>
      <c r="B11" s="370">
        <v>969917.6003500002</v>
      </c>
      <c r="C11" s="370">
        <v>1053354.40433</v>
      </c>
      <c r="D11" s="59"/>
      <c r="E11" s="370">
        <f t="shared" ref="E11:E16" si="0">C11-B11</f>
        <v>83436.803979999851</v>
      </c>
      <c r="F11" s="628">
        <f t="shared" ref="F11:F16" si="1">(C11-B11)/B11</f>
        <v>8.6024631319084444E-2</v>
      </c>
    </row>
    <row r="12" spans="1:11" ht="18" customHeight="1">
      <c r="A12" s="162" t="s">
        <v>288</v>
      </c>
      <c r="B12" s="769">
        <v>-35373.247320000002</v>
      </c>
      <c r="C12" s="769">
        <v>-36163.545189999997</v>
      </c>
      <c r="D12" s="59"/>
      <c r="E12" s="769">
        <f t="shared" si="0"/>
        <v>-790.29786999999487</v>
      </c>
      <c r="F12" s="632">
        <f t="shared" si="1"/>
        <v>2.2341682765245056E-2</v>
      </c>
      <c r="J12" s="902"/>
    </row>
    <row r="13" spans="1:11" ht="18" customHeight="1">
      <c r="A13" s="162" t="s">
        <v>289</v>
      </c>
      <c r="B13" s="769">
        <v>5840.2314800000004</v>
      </c>
      <c r="C13" s="769">
        <v>5867.3705399999999</v>
      </c>
      <c r="D13" s="59"/>
      <c r="E13" s="769">
        <f t="shared" si="0"/>
        <v>27.139059999999517</v>
      </c>
      <c r="F13" s="632">
        <f t="shared" si="1"/>
        <v>4.6469151253572425E-3</v>
      </c>
      <c r="I13" s="902"/>
      <c r="J13" s="902"/>
      <c r="K13" s="903"/>
    </row>
    <row r="14" spans="1:11" ht="18" customHeight="1">
      <c r="A14" s="162" t="s">
        <v>290</v>
      </c>
      <c r="B14" s="769">
        <v>69378.695709999985</v>
      </c>
      <c r="C14" s="769">
        <v>103178.83014000001</v>
      </c>
      <c r="D14" s="59"/>
      <c r="E14" s="769">
        <f t="shared" si="0"/>
        <v>33800.13443000002</v>
      </c>
      <c r="F14" s="632">
        <f t="shared" si="1"/>
        <v>0.48718319195972137</v>
      </c>
      <c r="I14" s="902"/>
      <c r="J14" s="902"/>
      <c r="K14" s="903"/>
    </row>
    <row r="15" spans="1:11" ht="18" customHeight="1" thickBot="1">
      <c r="A15" s="163" t="s">
        <v>291</v>
      </c>
      <c r="B15" s="1092">
        <v>12532.26777</v>
      </c>
      <c r="C15" s="1092">
        <v>7617.9357300000001</v>
      </c>
      <c r="D15" s="59"/>
      <c r="E15" s="766">
        <f t="shared" si="0"/>
        <v>-4914.3320400000002</v>
      </c>
      <c r="F15" s="629">
        <f t="shared" si="1"/>
        <v>-0.39213429924981569</v>
      </c>
      <c r="I15" s="903"/>
      <c r="J15" s="903"/>
      <c r="K15" s="903"/>
    </row>
    <row r="16" spans="1:11" ht="18" customHeight="1" thickBot="1">
      <c r="A16" s="622" t="s">
        <v>97</v>
      </c>
      <c r="B16" s="625">
        <f>SUM(B11:B15)</f>
        <v>1022295.5479900002</v>
      </c>
      <c r="C16" s="625">
        <f>SUM(C11:C15)</f>
        <v>1133854.9955500001</v>
      </c>
      <c r="D16" s="59"/>
      <c r="E16" s="767">
        <f t="shared" si="0"/>
        <v>111559.44755999988</v>
      </c>
      <c r="F16" s="630">
        <f t="shared" si="1"/>
        <v>0.10912641435184174</v>
      </c>
    </row>
    <row r="17" spans="1:6" ht="18" customHeight="1">
      <c r="E17" s="164"/>
      <c r="F17" s="164"/>
    </row>
    <row r="18" spans="1:6">
      <c r="A18" s="351"/>
      <c r="B18" s="164"/>
      <c r="C18" s="164"/>
    </row>
    <row r="19" spans="1:6" ht="17.25" customHeight="1">
      <c r="A19" s="352"/>
      <c r="B19" s="164"/>
      <c r="C19" s="164"/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9"/>
  <sheetViews>
    <sheetView workbookViewId="0">
      <selection activeCell="G17" sqref="G17"/>
    </sheetView>
  </sheetViews>
  <sheetFormatPr baseColWidth="10" defaultRowHeight="15"/>
  <cols>
    <col min="1" max="1" width="38.5703125" customWidth="1"/>
    <col min="2" max="4" width="11.7109375" customWidth="1"/>
    <col min="257" max="257" width="42" bestFit="1" customWidth="1"/>
    <col min="258" max="260" width="12.7109375" customWidth="1"/>
    <col min="513" max="513" width="42" bestFit="1" customWidth="1"/>
    <col min="514" max="516" width="12.7109375" customWidth="1"/>
    <col min="769" max="769" width="42" bestFit="1" customWidth="1"/>
    <col min="770" max="772" width="12.7109375" customWidth="1"/>
    <col min="1025" max="1025" width="42" bestFit="1" customWidth="1"/>
    <col min="1026" max="1028" width="12.7109375" customWidth="1"/>
    <col min="1281" max="1281" width="42" bestFit="1" customWidth="1"/>
    <col min="1282" max="1284" width="12.7109375" customWidth="1"/>
    <col min="1537" max="1537" width="42" bestFit="1" customWidth="1"/>
    <col min="1538" max="1540" width="12.7109375" customWidth="1"/>
    <col min="1793" max="1793" width="42" bestFit="1" customWidth="1"/>
    <col min="1794" max="1796" width="12.7109375" customWidth="1"/>
    <col min="2049" max="2049" width="42" bestFit="1" customWidth="1"/>
    <col min="2050" max="2052" width="12.7109375" customWidth="1"/>
    <col min="2305" max="2305" width="42" bestFit="1" customWidth="1"/>
    <col min="2306" max="2308" width="12.7109375" customWidth="1"/>
    <col min="2561" max="2561" width="42" bestFit="1" customWidth="1"/>
    <col min="2562" max="2564" width="12.7109375" customWidth="1"/>
    <col min="2817" max="2817" width="42" bestFit="1" customWidth="1"/>
    <col min="2818" max="2820" width="12.7109375" customWidth="1"/>
    <col min="3073" max="3073" width="42" bestFit="1" customWidth="1"/>
    <col min="3074" max="3076" width="12.7109375" customWidth="1"/>
    <col min="3329" max="3329" width="42" bestFit="1" customWidth="1"/>
    <col min="3330" max="3332" width="12.7109375" customWidth="1"/>
    <col min="3585" max="3585" width="42" bestFit="1" customWidth="1"/>
    <col min="3586" max="3588" width="12.7109375" customWidth="1"/>
    <col min="3841" max="3841" width="42" bestFit="1" customWidth="1"/>
    <col min="3842" max="3844" width="12.7109375" customWidth="1"/>
    <col min="4097" max="4097" width="42" bestFit="1" customWidth="1"/>
    <col min="4098" max="4100" width="12.7109375" customWidth="1"/>
    <col min="4353" max="4353" width="42" bestFit="1" customWidth="1"/>
    <col min="4354" max="4356" width="12.7109375" customWidth="1"/>
    <col min="4609" max="4609" width="42" bestFit="1" customWidth="1"/>
    <col min="4610" max="4612" width="12.7109375" customWidth="1"/>
    <col min="4865" max="4865" width="42" bestFit="1" customWidth="1"/>
    <col min="4866" max="4868" width="12.7109375" customWidth="1"/>
    <col min="5121" max="5121" width="42" bestFit="1" customWidth="1"/>
    <col min="5122" max="5124" width="12.7109375" customWidth="1"/>
    <col min="5377" max="5377" width="42" bestFit="1" customWidth="1"/>
    <col min="5378" max="5380" width="12.7109375" customWidth="1"/>
    <col min="5633" max="5633" width="42" bestFit="1" customWidth="1"/>
    <col min="5634" max="5636" width="12.7109375" customWidth="1"/>
    <col min="5889" max="5889" width="42" bestFit="1" customWidth="1"/>
    <col min="5890" max="5892" width="12.7109375" customWidth="1"/>
    <col min="6145" max="6145" width="42" bestFit="1" customWidth="1"/>
    <col min="6146" max="6148" width="12.7109375" customWidth="1"/>
    <col min="6401" max="6401" width="42" bestFit="1" customWidth="1"/>
    <col min="6402" max="6404" width="12.7109375" customWidth="1"/>
    <col min="6657" max="6657" width="42" bestFit="1" customWidth="1"/>
    <col min="6658" max="6660" width="12.7109375" customWidth="1"/>
    <col min="6913" max="6913" width="42" bestFit="1" customWidth="1"/>
    <col min="6914" max="6916" width="12.7109375" customWidth="1"/>
    <col min="7169" max="7169" width="42" bestFit="1" customWidth="1"/>
    <col min="7170" max="7172" width="12.7109375" customWidth="1"/>
    <col min="7425" max="7425" width="42" bestFit="1" customWidth="1"/>
    <col min="7426" max="7428" width="12.7109375" customWidth="1"/>
    <col min="7681" max="7681" width="42" bestFit="1" customWidth="1"/>
    <col min="7682" max="7684" width="12.7109375" customWidth="1"/>
    <col min="7937" max="7937" width="42" bestFit="1" customWidth="1"/>
    <col min="7938" max="7940" width="12.7109375" customWidth="1"/>
    <col min="8193" max="8193" width="42" bestFit="1" customWidth="1"/>
    <col min="8194" max="8196" width="12.7109375" customWidth="1"/>
    <col min="8449" max="8449" width="42" bestFit="1" customWidth="1"/>
    <col min="8450" max="8452" width="12.7109375" customWidth="1"/>
    <col min="8705" max="8705" width="42" bestFit="1" customWidth="1"/>
    <col min="8706" max="8708" width="12.7109375" customWidth="1"/>
    <col min="8961" max="8961" width="42" bestFit="1" customWidth="1"/>
    <col min="8962" max="8964" width="12.7109375" customWidth="1"/>
    <col min="9217" max="9217" width="42" bestFit="1" customWidth="1"/>
    <col min="9218" max="9220" width="12.7109375" customWidth="1"/>
    <col min="9473" max="9473" width="42" bestFit="1" customWidth="1"/>
    <col min="9474" max="9476" width="12.7109375" customWidth="1"/>
    <col min="9729" max="9729" width="42" bestFit="1" customWidth="1"/>
    <col min="9730" max="9732" width="12.7109375" customWidth="1"/>
    <col min="9985" max="9985" width="42" bestFit="1" customWidth="1"/>
    <col min="9986" max="9988" width="12.7109375" customWidth="1"/>
    <col min="10241" max="10241" width="42" bestFit="1" customWidth="1"/>
    <col min="10242" max="10244" width="12.7109375" customWidth="1"/>
    <col min="10497" max="10497" width="42" bestFit="1" customWidth="1"/>
    <col min="10498" max="10500" width="12.7109375" customWidth="1"/>
    <col min="10753" max="10753" width="42" bestFit="1" customWidth="1"/>
    <col min="10754" max="10756" width="12.7109375" customWidth="1"/>
    <col min="11009" max="11009" width="42" bestFit="1" customWidth="1"/>
    <col min="11010" max="11012" width="12.7109375" customWidth="1"/>
    <col min="11265" max="11265" width="42" bestFit="1" customWidth="1"/>
    <col min="11266" max="11268" width="12.7109375" customWidth="1"/>
    <col min="11521" max="11521" width="42" bestFit="1" customWidth="1"/>
    <col min="11522" max="11524" width="12.7109375" customWidth="1"/>
    <col min="11777" max="11777" width="42" bestFit="1" customWidth="1"/>
    <col min="11778" max="11780" width="12.7109375" customWidth="1"/>
    <col min="12033" max="12033" width="42" bestFit="1" customWidth="1"/>
    <col min="12034" max="12036" width="12.7109375" customWidth="1"/>
    <col min="12289" max="12289" width="42" bestFit="1" customWidth="1"/>
    <col min="12290" max="12292" width="12.7109375" customWidth="1"/>
    <col min="12545" max="12545" width="42" bestFit="1" customWidth="1"/>
    <col min="12546" max="12548" width="12.7109375" customWidth="1"/>
    <col min="12801" max="12801" width="42" bestFit="1" customWidth="1"/>
    <col min="12802" max="12804" width="12.7109375" customWidth="1"/>
    <col min="13057" max="13057" width="42" bestFit="1" customWidth="1"/>
    <col min="13058" max="13060" width="12.7109375" customWidth="1"/>
    <col min="13313" max="13313" width="42" bestFit="1" customWidth="1"/>
    <col min="13314" max="13316" width="12.7109375" customWidth="1"/>
    <col min="13569" max="13569" width="42" bestFit="1" customWidth="1"/>
    <col min="13570" max="13572" width="12.7109375" customWidth="1"/>
    <col min="13825" max="13825" width="42" bestFit="1" customWidth="1"/>
    <col min="13826" max="13828" width="12.7109375" customWidth="1"/>
    <col min="14081" max="14081" width="42" bestFit="1" customWidth="1"/>
    <col min="14082" max="14084" width="12.7109375" customWidth="1"/>
    <col min="14337" max="14337" width="42" bestFit="1" customWidth="1"/>
    <col min="14338" max="14340" width="12.7109375" customWidth="1"/>
    <col min="14593" max="14593" width="42" bestFit="1" customWidth="1"/>
    <col min="14594" max="14596" width="12.7109375" customWidth="1"/>
    <col min="14849" max="14849" width="42" bestFit="1" customWidth="1"/>
    <col min="14850" max="14852" width="12.7109375" customWidth="1"/>
    <col min="15105" max="15105" width="42" bestFit="1" customWidth="1"/>
    <col min="15106" max="15108" width="12.7109375" customWidth="1"/>
    <col min="15361" max="15361" width="42" bestFit="1" customWidth="1"/>
    <col min="15362" max="15364" width="12.7109375" customWidth="1"/>
    <col min="15617" max="15617" width="42" bestFit="1" customWidth="1"/>
    <col min="15618" max="15620" width="12.7109375" customWidth="1"/>
    <col min="15873" max="15873" width="42" bestFit="1" customWidth="1"/>
    <col min="15874" max="15876" width="12.7109375" customWidth="1"/>
    <col min="16129" max="16129" width="42" bestFit="1" customWidth="1"/>
    <col min="16130" max="16132" width="12.7109375" customWidth="1"/>
  </cols>
  <sheetData>
    <row r="1" spans="1:7" s="6" customFormat="1" ht="55.15" customHeight="1">
      <c r="A1" s="11" t="s">
        <v>669</v>
      </c>
      <c r="B1" s="11"/>
      <c r="C1" s="11"/>
      <c r="D1" s="11"/>
      <c r="E1" s="11"/>
      <c r="F1" s="165"/>
      <c r="G1" s="165"/>
    </row>
    <row r="2" spans="1:7" ht="15.75" thickBot="1"/>
    <row r="3" spans="1:7" s="6" customFormat="1" ht="19.899999999999999" customHeight="1" thickBot="1">
      <c r="A3" s="167"/>
      <c r="B3" s="633" t="s">
        <v>338</v>
      </c>
      <c r="C3" s="633" t="s">
        <v>339</v>
      </c>
      <c r="D3" s="633" t="s">
        <v>256</v>
      </c>
    </row>
    <row r="4" spans="1:7" s="168" customFormat="1" ht="19.899999999999999" customHeight="1">
      <c r="A4" s="640" t="s">
        <v>354</v>
      </c>
      <c r="B4" s="1093">
        <f>52+115</f>
        <v>167</v>
      </c>
      <c r="C4" s="1094">
        <f>1+92</f>
        <v>93</v>
      </c>
      <c r="D4" s="257">
        <f>+B4+C4</f>
        <v>260</v>
      </c>
    </row>
    <row r="5" spans="1:7" s="168" customFormat="1" ht="19.899999999999999" customHeight="1">
      <c r="A5" s="641" t="s">
        <v>355</v>
      </c>
      <c r="B5" s="1095">
        <v>47</v>
      </c>
      <c r="C5" s="1096">
        <v>12</v>
      </c>
      <c r="D5" s="258">
        <f>+B5+C5</f>
        <v>59</v>
      </c>
    </row>
    <row r="6" spans="1:7" s="168" customFormat="1" ht="19.899999999999999" customHeight="1">
      <c r="A6" s="641" t="s">
        <v>356</v>
      </c>
      <c r="B6" s="1095">
        <v>4</v>
      </c>
      <c r="C6" s="1096">
        <v>3</v>
      </c>
      <c r="D6" s="258">
        <f>+B6+C6</f>
        <v>7</v>
      </c>
    </row>
    <row r="7" spans="1:7" s="168" customFormat="1" ht="19.899999999999999" customHeight="1" thickBot="1">
      <c r="A7" s="642" t="s">
        <v>357</v>
      </c>
      <c r="B7" s="1097">
        <v>5</v>
      </c>
      <c r="C7" s="1098">
        <v>4</v>
      </c>
      <c r="D7" s="259">
        <f>+B7+C7</f>
        <v>9</v>
      </c>
    </row>
    <row r="8" spans="1:7" s="6" customFormat="1" ht="19.899999999999999" customHeight="1" thickBot="1">
      <c r="A8" s="634" t="s">
        <v>256</v>
      </c>
      <c r="B8" s="635">
        <f>SUM(B4:B7)</f>
        <v>223</v>
      </c>
      <c r="C8" s="636">
        <f>SUM(C4:C7)</f>
        <v>112</v>
      </c>
      <c r="D8" s="635">
        <f>SUM(D4:D7)</f>
        <v>335</v>
      </c>
    </row>
    <row r="9" spans="1:7" ht="19.899999999999999" customHeight="1"/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" zoomScaleNormal="100" workbookViewId="0">
      <selection activeCell="G7" sqref="G7"/>
    </sheetView>
  </sheetViews>
  <sheetFormatPr baseColWidth="10" defaultRowHeight="15"/>
  <cols>
    <col min="1" max="1" width="22.7109375" customWidth="1"/>
    <col min="2" max="2" width="66.28515625" customWidth="1"/>
    <col min="3" max="3" width="11.5703125" style="174" customWidth="1"/>
    <col min="257" max="257" width="22.7109375" customWidth="1"/>
    <col min="258" max="258" width="66.28515625" customWidth="1"/>
    <col min="259" max="259" width="11.5703125" customWidth="1"/>
    <col min="513" max="513" width="22.7109375" customWidth="1"/>
    <col min="514" max="514" width="66.28515625" customWidth="1"/>
    <col min="515" max="515" width="11.5703125" customWidth="1"/>
    <col min="769" max="769" width="22.7109375" customWidth="1"/>
    <col min="770" max="770" width="66.28515625" customWidth="1"/>
    <col min="771" max="771" width="11.5703125" customWidth="1"/>
    <col min="1025" max="1025" width="22.7109375" customWidth="1"/>
    <col min="1026" max="1026" width="66.28515625" customWidth="1"/>
    <col min="1027" max="1027" width="11.5703125" customWidth="1"/>
    <col min="1281" max="1281" width="22.7109375" customWidth="1"/>
    <col min="1282" max="1282" width="66.28515625" customWidth="1"/>
    <col min="1283" max="1283" width="11.5703125" customWidth="1"/>
    <col min="1537" max="1537" width="22.7109375" customWidth="1"/>
    <col min="1538" max="1538" width="66.28515625" customWidth="1"/>
    <col min="1539" max="1539" width="11.5703125" customWidth="1"/>
    <col min="1793" max="1793" width="22.7109375" customWidth="1"/>
    <col min="1794" max="1794" width="66.28515625" customWidth="1"/>
    <col min="1795" max="1795" width="11.5703125" customWidth="1"/>
    <col min="2049" max="2049" width="22.7109375" customWidth="1"/>
    <col min="2050" max="2050" width="66.28515625" customWidth="1"/>
    <col min="2051" max="2051" width="11.5703125" customWidth="1"/>
    <col min="2305" max="2305" width="22.7109375" customWidth="1"/>
    <col min="2306" max="2306" width="66.28515625" customWidth="1"/>
    <col min="2307" max="2307" width="11.5703125" customWidth="1"/>
    <col min="2561" max="2561" width="22.7109375" customWidth="1"/>
    <col min="2562" max="2562" width="66.28515625" customWidth="1"/>
    <col min="2563" max="2563" width="11.5703125" customWidth="1"/>
    <col min="2817" max="2817" width="22.7109375" customWidth="1"/>
    <col min="2818" max="2818" width="66.28515625" customWidth="1"/>
    <col min="2819" max="2819" width="11.5703125" customWidth="1"/>
    <col min="3073" max="3073" width="22.7109375" customWidth="1"/>
    <col min="3074" max="3074" width="66.28515625" customWidth="1"/>
    <col min="3075" max="3075" width="11.5703125" customWidth="1"/>
    <col min="3329" max="3329" width="22.7109375" customWidth="1"/>
    <col min="3330" max="3330" width="66.28515625" customWidth="1"/>
    <col min="3331" max="3331" width="11.5703125" customWidth="1"/>
    <col min="3585" max="3585" width="22.7109375" customWidth="1"/>
    <col min="3586" max="3586" width="66.28515625" customWidth="1"/>
    <col min="3587" max="3587" width="11.5703125" customWidth="1"/>
    <col min="3841" max="3841" width="22.7109375" customWidth="1"/>
    <col min="3842" max="3842" width="66.28515625" customWidth="1"/>
    <col min="3843" max="3843" width="11.5703125" customWidth="1"/>
    <col min="4097" max="4097" width="22.7109375" customWidth="1"/>
    <col min="4098" max="4098" width="66.28515625" customWidth="1"/>
    <col min="4099" max="4099" width="11.5703125" customWidth="1"/>
    <col min="4353" max="4353" width="22.7109375" customWidth="1"/>
    <col min="4354" max="4354" width="66.28515625" customWidth="1"/>
    <col min="4355" max="4355" width="11.5703125" customWidth="1"/>
    <col min="4609" max="4609" width="22.7109375" customWidth="1"/>
    <col min="4610" max="4610" width="66.28515625" customWidth="1"/>
    <col min="4611" max="4611" width="11.5703125" customWidth="1"/>
    <col min="4865" max="4865" width="22.7109375" customWidth="1"/>
    <col min="4866" max="4866" width="66.28515625" customWidth="1"/>
    <col min="4867" max="4867" width="11.5703125" customWidth="1"/>
    <col min="5121" max="5121" width="22.7109375" customWidth="1"/>
    <col min="5122" max="5122" width="66.28515625" customWidth="1"/>
    <col min="5123" max="5123" width="11.5703125" customWidth="1"/>
    <col min="5377" max="5377" width="22.7109375" customWidth="1"/>
    <col min="5378" max="5378" width="66.28515625" customWidth="1"/>
    <col min="5379" max="5379" width="11.5703125" customWidth="1"/>
    <col min="5633" max="5633" width="22.7109375" customWidth="1"/>
    <col min="5634" max="5634" width="66.28515625" customWidth="1"/>
    <col min="5635" max="5635" width="11.5703125" customWidth="1"/>
    <col min="5889" max="5889" width="22.7109375" customWidth="1"/>
    <col min="5890" max="5890" width="66.28515625" customWidth="1"/>
    <col min="5891" max="5891" width="11.5703125" customWidth="1"/>
    <col min="6145" max="6145" width="22.7109375" customWidth="1"/>
    <col min="6146" max="6146" width="66.28515625" customWidth="1"/>
    <col min="6147" max="6147" width="11.5703125" customWidth="1"/>
    <col min="6401" max="6401" width="22.7109375" customWidth="1"/>
    <col min="6402" max="6402" width="66.28515625" customWidth="1"/>
    <col min="6403" max="6403" width="11.5703125" customWidth="1"/>
    <col min="6657" max="6657" width="22.7109375" customWidth="1"/>
    <col min="6658" max="6658" width="66.28515625" customWidth="1"/>
    <col min="6659" max="6659" width="11.5703125" customWidth="1"/>
    <col min="6913" max="6913" width="22.7109375" customWidth="1"/>
    <col min="6914" max="6914" width="66.28515625" customWidth="1"/>
    <col min="6915" max="6915" width="11.5703125" customWidth="1"/>
    <col min="7169" max="7169" width="22.7109375" customWidth="1"/>
    <col min="7170" max="7170" width="66.28515625" customWidth="1"/>
    <col min="7171" max="7171" width="11.5703125" customWidth="1"/>
    <col min="7425" max="7425" width="22.7109375" customWidth="1"/>
    <col min="7426" max="7426" width="66.28515625" customWidth="1"/>
    <col min="7427" max="7427" width="11.5703125" customWidth="1"/>
    <col min="7681" max="7681" width="22.7109375" customWidth="1"/>
    <col min="7682" max="7682" width="66.28515625" customWidth="1"/>
    <col min="7683" max="7683" width="11.5703125" customWidth="1"/>
    <col min="7937" max="7937" width="22.7109375" customWidth="1"/>
    <col min="7938" max="7938" width="66.28515625" customWidth="1"/>
    <col min="7939" max="7939" width="11.5703125" customWidth="1"/>
    <col min="8193" max="8193" width="22.7109375" customWidth="1"/>
    <col min="8194" max="8194" width="66.28515625" customWidth="1"/>
    <col min="8195" max="8195" width="11.5703125" customWidth="1"/>
    <col min="8449" max="8449" width="22.7109375" customWidth="1"/>
    <col min="8450" max="8450" width="66.28515625" customWidth="1"/>
    <col min="8451" max="8451" width="11.5703125" customWidth="1"/>
    <col min="8705" max="8705" width="22.7109375" customWidth="1"/>
    <col min="8706" max="8706" width="66.28515625" customWidth="1"/>
    <col min="8707" max="8707" width="11.5703125" customWidth="1"/>
    <col min="8961" max="8961" width="22.7109375" customWidth="1"/>
    <col min="8962" max="8962" width="66.28515625" customWidth="1"/>
    <col min="8963" max="8963" width="11.5703125" customWidth="1"/>
    <col min="9217" max="9217" width="22.7109375" customWidth="1"/>
    <col min="9218" max="9218" width="66.28515625" customWidth="1"/>
    <col min="9219" max="9219" width="11.5703125" customWidth="1"/>
    <col min="9473" max="9473" width="22.7109375" customWidth="1"/>
    <col min="9474" max="9474" width="66.28515625" customWidth="1"/>
    <col min="9475" max="9475" width="11.5703125" customWidth="1"/>
    <col min="9729" max="9729" width="22.7109375" customWidth="1"/>
    <col min="9730" max="9730" width="66.28515625" customWidth="1"/>
    <col min="9731" max="9731" width="11.5703125" customWidth="1"/>
    <col min="9985" max="9985" width="22.7109375" customWidth="1"/>
    <col min="9986" max="9986" width="66.28515625" customWidth="1"/>
    <col min="9987" max="9987" width="11.5703125" customWidth="1"/>
    <col min="10241" max="10241" width="22.7109375" customWidth="1"/>
    <col min="10242" max="10242" width="66.28515625" customWidth="1"/>
    <col min="10243" max="10243" width="11.5703125" customWidth="1"/>
    <col min="10497" max="10497" width="22.7109375" customWidth="1"/>
    <col min="10498" max="10498" width="66.28515625" customWidth="1"/>
    <col min="10499" max="10499" width="11.5703125" customWidth="1"/>
    <col min="10753" max="10753" width="22.7109375" customWidth="1"/>
    <col min="10754" max="10754" width="66.28515625" customWidth="1"/>
    <col min="10755" max="10755" width="11.5703125" customWidth="1"/>
    <col min="11009" max="11009" width="22.7109375" customWidth="1"/>
    <col min="11010" max="11010" width="66.28515625" customWidth="1"/>
    <col min="11011" max="11011" width="11.5703125" customWidth="1"/>
    <col min="11265" max="11265" width="22.7109375" customWidth="1"/>
    <col min="11266" max="11266" width="66.28515625" customWidth="1"/>
    <col min="11267" max="11267" width="11.5703125" customWidth="1"/>
    <col min="11521" max="11521" width="22.7109375" customWidth="1"/>
    <col min="11522" max="11522" width="66.28515625" customWidth="1"/>
    <col min="11523" max="11523" width="11.5703125" customWidth="1"/>
    <col min="11777" max="11777" width="22.7109375" customWidth="1"/>
    <col min="11778" max="11778" width="66.28515625" customWidth="1"/>
    <col min="11779" max="11779" width="11.5703125" customWidth="1"/>
    <col min="12033" max="12033" width="22.7109375" customWidth="1"/>
    <col min="12034" max="12034" width="66.28515625" customWidth="1"/>
    <col min="12035" max="12035" width="11.5703125" customWidth="1"/>
    <col min="12289" max="12289" width="22.7109375" customWidth="1"/>
    <col min="12290" max="12290" width="66.28515625" customWidth="1"/>
    <col min="12291" max="12291" width="11.5703125" customWidth="1"/>
    <col min="12545" max="12545" width="22.7109375" customWidth="1"/>
    <col min="12546" max="12546" width="66.28515625" customWidth="1"/>
    <col min="12547" max="12547" width="11.5703125" customWidth="1"/>
    <col min="12801" max="12801" width="22.7109375" customWidth="1"/>
    <col min="12802" max="12802" width="66.28515625" customWidth="1"/>
    <col min="12803" max="12803" width="11.5703125" customWidth="1"/>
    <col min="13057" max="13057" width="22.7109375" customWidth="1"/>
    <col min="13058" max="13058" width="66.28515625" customWidth="1"/>
    <col min="13059" max="13059" width="11.5703125" customWidth="1"/>
    <col min="13313" max="13313" width="22.7109375" customWidth="1"/>
    <col min="13314" max="13314" width="66.28515625" customWidth="1"/>
    <col min="13315" max="13315" width="11.5703125" customWidth="1"/>
    <col min="13569" max="13569" width="22.7109375" customWidth="1"/>
    <col min="13570" max="13570" width="66.28515625" customWidth="1"/>
    <col min="13571" max="13571" width="11.5703125" customWidth="1"/>
    <col min="13825" max="13825" width="22.7109375" customWidth="1"/>
    <col min="13826" max="13826" width="66.28515625" customWidth="1"/>
    <col min="13827" max="13827" width="11.5703125" customWidth="1"/>
    <col min="14081" max="14081" width="22.7109375" customWidth="1"/>
    <col min="14082" max="14082" width="66.28515625" customWidth="1"/>
    <col min="14083" max="14083" width="11.5703125" customWidth="1"/>
    <col min="14337" max="14337" width="22.7109375" customWidth="1"/>
    <col min="14338" max="14338" width="66.28515625" customWidth="1"/>
    <col min="14339" max="14339" width="11.5703125" customWidth="1"/>
    <col min="14593" max="14593" width="22.7109375" customWidth="1"/>
    <col min="14594" max="14594" width="66.28515625" customWidth="1"/>
    <col min="14595" max="14595" width="11.5703125" customWidth="1"/>
    <col min="14849" max="14849" width="22.7109375" customWidth="1"/>
    <col min="14850" max="14850" width="66.28515625" customWidth="1"/>
    <col min="14851" max="14851" width="11.5703125" customWidth="1"/>
    <col min="15105" max="15105" width="22.7109375" customWidth="1"/>
    <col min="15106" max="15106" width="66.28515625" customWidth="1"/>
    <col min="15107" max="15107" width="11.5703125" customWidth="1"/>
    <col min="15361" max="15361" width="22.7109375" customWidth="1"/>
    <col min="15362" max="15362" width="66.28515625" customWidth="1"/>
    <col min="15363" max="15363" width="11.5703125" customWidth="1"/>
    <col min="15617" max="15617" width="22.7109375" customWidth="1"/>
    <col min="15618" max="15618" width="66.28515625" customWidth="1"/>
    <col min="15619" max="15619" width="11.5703125" customWidth="1"/>
    <col min="15873" max="15873" width="22.7109375" customWidth="1"/>
    <col min="15874" max="15874" width="66.28515625" customWidth="1"/>
    <col min="15875" max="15875" width="11.5703125" customWidth="1"/>
    <col min="16129" max="16129" width="22.7109375" customWidth="1"/>
    <col min="16130" max="16130" width="66.28515625" customWidth="1"/>
    <col min="16131" max="16131" width="11.5703125" customWidth="1"/>
  </cols>
  <sheetData>
    <row r="1" spans="1:8" s="6" customFormat="1" ht="55.15" customHeight="1">
      <c r="A1" s="11" t="s">
        <v>670</v>
      </c>
      <c r="B1" s="11"/>
      <c r="C1" s="11"/>
      <c r="D1" s="165"/>
      <c r="E1" s="165"/>
      <c r="F1" s="165"/>
      <c r="G1" s="165"/>
      <c r="H1" s="165"/>
    </row>
    <row r="2" spans="1:8" s="6" customFormat="1" ht="15.95" customHeight="1">
      <c r="A2" s="158"/>
      <c r="B2" s="158"/>
      <c r="C2" s="158"/>
      <c r="D2" s="165"/>
      <c r="E2" s="165"/>
      <c r="F2" s="165"/>
      <c r="G2" s="165"/>
      <c r="H2" s="165"/>
    </row>
    <row r="3" spans="1:8">
      <c r="A3" s="190" t="s">
        <v>327</v>
      </c>
      <c r="B3" s="190" t="s">
        <v>328</v>
      </c>
      <c r="C3" s="191" t="s">
        <v>329</v>
      </c>
    </row>
    <row r="4" spans="1:8" s="171" customFormat="1" ht="40.15" customHeight="1">
      <c r="A4" s="169" t="s">
        <v>292</v>
      </c>
      <c r="B4" s="169" t="s">
        <v>293</v>
      </c>
      <c r="C4" s="170">
        <v>36341</v>
      </c>
    </row>
    <row r="5" spans="1:8" s="171" customFormat="1" ht="45" customHeight="1">
      <c r="A5" s="172" t="s">
        <v>294</v>
      </c>
      <c r="B5" s="169" t="s">
        <v>295</v>
      </c>
      <c r="C5" s="173">
        <v>38737</v>
      </c>
    </row>
    <row r="6" spans="1:8" s="171" customFormat="1" ht="45" customHeight="1">
      <c r="A6" s="172" t="s">
        <v>296</v>
      </c>
      <c r="B6" s="169" t="s">
        <v>605</v>
      </c>
      <c r="C6" s="173">
        <v>38883</v>
      </c>
    </row>
    <row r="7" spans="1:8" s="171" customFormat="1" ht="40.15" customHeight="1">
      <c r="A7" s="169" t="s">
        <v>297</v>
      </c>
      <c r="B7" s="169" t="s">
        <v>298</v>
      </c>
      <c r="C7" s="170">
        <v>39010</v>
      </c>
    </row>
    <row r="8" spans="1:8" s="171" customFormat="1" ht="40.15" customHeight="1">
      <c r="A8" s="172" t="s">
        <v>297</v>
      </c>
      <c r="B8" s="169" t="s">
        <v>299</v>
      </c>
      <c r="C8" s="173">
        <v>39127</v>
      </c>
    </row>
    <row r="9" spans="1:8" s="171" customFormat="1" ht="40.15" customHeight="1">
      <c r="A9" s="172" t="s">
        <v>300</v>
      </c>
      <c r="B9" s="169" t="s">
        <v>301</v>
      </c>
      <c r="C9" s="173">
        <v>39128</v>
      </c>
    </row>
    <row r="10" spans="1:8" s="171" customFormat="1" ht="48" customHeight="1">
      <c r="A10" s="169" t="s">
        <v>302</v>
      </c>
      <c r="B10" s="169" t="s">
        <v>303</v>
      </c>
      <c r="C10" s="170">
        <v>39164</v>
      </c>
    </row>
    <row r="11" spans="1:8" s="171" customFormat="1" ht="40.15" customHeight="1">
      <c r="A11" s="169" t="s">
        <v>304</v>
      </c>
      <c r="B11" s="169" t="s">
        <v>305</v>
      </c>
      <c r="C11" s="170">
        <v>39232</v>
      </c>
    </row>
    <row r="12" spans="1:8" s="171" customFormat="1" ht="48" customHeight="1">
      <c r="A12" s="172" t="s">
        <v>302</v>
      </c>
      <c r="B12" s="169" t="s">
        <v>306</v>
      </c>
      <c r="C12" s="173">
        <v>40308</v>
      </c>
    </row>
    <row r="13" spans="1:8" s="171" customFormat="1" ht="40.15" customHeight="1">
      <c r="A13" s="169" t="s">
        <v>307</v>
      </c>
      <c r="B13" s="169" t="s">
        <v>308</v>
      </c>
      <c r="C13" s="170">
        <v>40337</v>
      </c>
    </row>
    <row r="14" spans="1:8" s="171" customFormat="1" ht="40.15" customHeight="1">
      <c r="A14" s="172" t="s">
        <v>309</v>
      </c>
      <c r="B14" s="169" t="s">
        <v>310</v>
      </c>
      <c r="C14" s="173">
        <v>40637</v>
      </c>
    </row>
    <row r="15" spans="1:8" s="171" customFormat="1" ht="45" customHeight="1">
      <c r="A15" s="172" t="s">
        <v>296</v>
      </c>
      <c r="B15" s="169" t="s">
        <v>311</v>
      </c>
      <c r="C15" s="173">
        <v>40688</v>
      </c>
    </row>
    <row r="16" spans="1:8" s="171" customFormat="1" ht="45" customHeight="1">
      <c r="A16" s="169" t="s">
        <v>296</v>
      </c>
      <c r="B16" s="169" t="s">
        <v>333</v>
      </c>
      <c r="C16" s="170">
        <v>40688</v>
      </c>
    </row>
    <row r="17" spans="1:3" s="171" customFormat="1" ht="45" customHeight="1">
      <c r="A17" s="172" t="s">
        <v>312</v>
      </c>
      <c r="B17" s="169" t="s">
        <v>606</v>
      </c>
      <c r="C17" s="173">
        <v>40695</v>
      </c>
    </row>
    <row r="18" spans="1:3" s="171" customFormat="1" ht="40.15" customHeight="1">
      <c r="A18" s="169" t="s">
        <v>313</v>
      </c>
      <c r="B18" s="169" t="s">
        <v>314</v>
      </c>
      <c r="C18" s="170">
        <v>41032</v>
      </c>
    </row>
    <row r="19" spans="1:3" s="171" customFormat="1" ht="40.15" customHeight="1">
      <c r="A19" s="169" t="s">
        <v>315</v>
      </c>
      <c r="B19" s="169" t="s">
        <v>316</v>
      </c>
      <c r="C19" s="170">
        <v>41207</v>
      </c>
    </row>
    <row r="20" spans="1:3" s="171" customFormat="1" ht="40.15" customHeight="1">
      <c r="A20" s="172" t="s">
        <v>297</v>
      </c>
      <c r="B20" s="169" t="s">
        <v>607</v>
      </c>
      <c r="C20" s="173">
        <v>41339</v>
      </c>
    </row>
    <row r="21" spans="1:3" s="171" customFormat="1" ht="30" customHeight="1">
      <c r="A21" s="169" t="s">
        <v>317</v>
      </c>
      <c r="B21" s="169" t="s">
        <v>318</v>
      </c>
      <c r="C21" s="170">
        <v>41485</v>
      </c>
    </row>
    <row r="22" spans="1:3" s="171" customFormat="1" ht="30" customHeight="1">
      <c r="A22" s="172" t="s">
        <v>319</v>
      </c>
      <c r="B22" s="169" t="s">
        <v>320</v>
      </c>
      <c r="C22" s="173">
        <v>41576</v>
      </c>
    </row>
    <row r="23" spans="1:3" s="171" customFormat="1" ht="40.15" customHeight="1">
      <c r="A23" s="172" t="s">
        <v>321</v>
      </c>
      <c r="B23" s="169" t="s">
        <v>322</v>
      </c>
      <c r="C23" s="173">
        <v>41619</v>
      </c>
    </row>
    <row r="24" spans="1:3" s="171" customFormat="1" ht="30" customHeight="1">
      <c r="A24" s="172" t="s">
        <v>330</v>
      </c>
      <c r="B24" s="169" t="s">
        <v>323</v>
      </c>
      <c r="C24" s="173">
        <v>41718</v>
      </c>
    </row>
    <row r="25" spans="1:3" s="171" customFormat="1" ht="30" customHeight="1">
      <c r="A25" s="169" t="s">
        <v>331</v>
      </c>
      <c r="B25" s="169" t="s">
        <v>323</v>
      </c>
      <c r="C25" s="170">
        <v>41719</v>
      </c>
    </row>
    <row r="26" spans="1:3" s="171" customFormat="1" ht="30" customHeight="1">
      <c r="A26" s="169" t="s">
        <v>324</v>
      </c>
      <c r="B26" s="169" t="s">
        <v>325</v>
      </c>
      <c r="C26" s="170">
        <v>42066</v>
      </c>
    </row>
    <row r="27" spans="1:3" s="171" customFormat="1" ht="30" customHeight="1">
      <c r="A27" s="377" t="s">
        <v>332</v>
      </c>
      <c r="B27" s="377" t="s">
        <v>326</v>
      </c>
      <c r="C27" s="378">
        <v>42429</v>
      </c>
    </row>
    <row r="28" spans="1:3" ht="15" customHeight="1"/>
    <row r="29" spans="1:3" ht="15" customHeight="1"/>
    <row r="30" spans="1:3" ht="15" customHeight="1"/>
    <row r="31" spans="1:3" ht="15" customHeight="1"/>
    <row r="32" spans="1:3" ht="15" customHeight="1"/>
    <row r="33" ht="15" customHeight="1"/>
    <row r="34" ht="15" customHeight="1"/>
    <row r="35" ht="15" customHeight="1"/>
    <row r="36" ht="15" customHeight="1"/>
    <row r="37" ht="15" customHeight="1"/>
  </sheetData>
  <printOptions horizontalCentered="1"/>
  <pageMargins left="0" right="0" top="0.35433070866141736" bottom="0.31496062992125984" header="0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8"/>
  <sheetViews>
    <sheetView topLeftCell="A34" zoomScaleNormal="100" workbookViewId="0">
      <selection activeCell="I45" sqref="I45"/>
    </sheetView>
  </sheetViews>
  <sheetFormatPr baseColWidth="10" defaultColWidth="11.5703125" defaultRowHeight="15"/>
  <cols>
    <col min="1" max="1" width="59.28515625" style="31" customWidth="1"/>
    <col min="2" max="3" width="8.7109375" style="31" customWidth="1"/>
    <col min="4" max="4" width="4.7109375" style="16" customWidth="1"/>
    <col min="5" max="6" width="10.7109375" style="386" customWidth="1"/>
    <col min="7" max="16384" width="11.5703125" style="31"/>
  </cols>
  <sheetData>
    <row r="1" spans="1:8" s="386" customFormat="1" ht="45" customHeight="1">
      <c r="A1" s="384" t="s">
        <v>585</v>
      </c>
      <c r="B1" s="384"/>
      <c r="C1" s="384"/>
      <c r="D1" s="384"/>
      <c r="E1" s="384"/>
      <c r="F1" s="384"/>
      <c r="G1" s="385"/>
      <c r="H1" s="385"/>
    </row>
    <row r="2" spans="1:8" s="28" customFormat="1" ht="15" customHeight="1">
      <c r="A2" s="26"/>
      <c r="B2" s="27"/>
      <c r="C2" s="27"/>
      <c r="E2" s="29"/>
      <c r="F2" s="30"/>
    </row>
    <row r="32" spans="1:6" s="16" customFormat="1">
      <c r="A32" s="1007" t="s">
        <v>612</v>
      </c>
      <c r="D32" s="386"/>
      <c r="E32"/>
      <c r="F32"/>
    </row>
    <row r="33" spans="1:9" s="16" customFormat="1" ht="19.899999999999999" customHeight="1" thickBot="1">
      <c r="A33" s="890"/>
      <c r="E33"/>
      <c r="F33"/>
    </row>
    <row r="34" spans="1:9" s="16" customFormat="1" ht="19.899999999999999" customHeight="1" thickBot="1">
      <c r="A34" s="22" t="s">
        <v>49</v>
      </c>
      <c r="B34" s="1005">
        <v>2018</v>
      </c>
      <c r="C34" s="1005">
        <v>2019</v>
      </c>
      <c r="E34"/>
      <c r="F34"/>
    </row>
    <row r="35" spans="1:9" s="16" customFormat="1" ht="18" customHeight="1">
      <c r="A35" s="440" t="s">
        <v>50</v>
      </c>
      <c r="B35" s="821">
        <v>2</v>
      </c>
      <c r="C35" s="821">
        <v>2</v>
      </c>
      <c r="E35"/>
      <c r="F35"/>
    </row>
    <row r="36" spans="1:9" s="16" customFormat="1" ht="18" customHeight="1">
      <c r="A36" s="441" t="s">
        <v>371</v>
      </c>
      <c r="B36" s="822">
        <v>5</v>
      </c>
      <c r="C36" s="822">
        <v>0</v>
      </c>
      <c r="E36"/>
      <c r="F36"/>
    </row>
    <row r="37" spans="1:9" s="16" customFormat="1" ht="18" customHeight="1">
      <c r="A37" s="441" t="s">
        <v>372</v>
      </c>
      <c r="B37" s="822">
        <v>72</v>
      </c>
      <c r="C37" s="822">
        <v>68</v>
      </c>
      <c r="E37"/>
      <c r="F37"/>
    </row>
    <row r="38" spans="1:9" s="16" customFormat="1" ht="18" customHeight="1">
      <c r="A38" s="441" t="s">
        <v>373</v>
      </c>
      <c r="B38" s="822">
        <v>7</v>
      </c>
      <c r="C38" s="822">
        <v>13</v>
      </c>
      <c r="E38"/>
      <c r="F38"/>
    </row>
    <row r="39" spans="1:9" s="16" customFormat="1" ht="18" customHeight="1">
      <c r="A39" s="441" t="s">
        <v>374</v>
      </c>
      <c r="B39" s="822">
        <v>7</v>
      </c>
      <c r="C39" s="822">
        <v>8</v>
      </c>
      <c r="E39"/>
      <c r="F39"/>
    </row>
    <row r="40" spans="1:9" s="16" customFormat="1" ht="18" customHeight="1">
      <c r="A40" s="441" t="s">
        <v>375</v>
      </c>
      <c r="B40" s="822">
        <v>51</v>
      </c>
      <c r="C40" s="822">
        <v>51</v>
      </c>
      <c r="E40"/>
      <c r="F40"/>
    </row>
    <row r="41" spans="1:9" s="16" customFormat="1" ht="18" customHeight="1">
      <c r="A41" s="383" t="s">
        <v>523</v>
      </c>
      <c r="B41" s="823">
        <v>49</v>
      </c>
      <c r="C41" s="823">
        <v>47</v>
      </c>
      <c r="E41"/>
      <c r="F41"/>
    </row>
    <row r="42" spans="1:9" s="16" customFormat="1" ht="18" customHeight="1">
      <c r="A42" s="441" t="s">
        <v>376</v>
      </c>
      <c r="B42" s="822">
        <v>44</v>
      </c>
      <c r="C42" s="822">
        <v>42</v>
      </c>
      <c r="E42"/>
      <c r="F42"/>
    </row>
    <row r="43" spans="1:9" s="16" customFormat="1" ht="18" customHeight="1">
      <c r="A43" s="441" t="s">
        <v>187</v>
      </c>
      <c r="B43" s="822">
        <v>30</v>
      </c>
      <c r="C43" s="822">
        <v>33</v>
      </c>
      <c r="E43"/>
      <c r="F43"/>
    </row>
    <row r="44" spans="1:9" s="16" customFormat="1" ht="18" customHeight="1">
      <c r="A44" s="383" t="s">
        <v>524</v>
      </c>
      <c r="B44" s="823">
        <v>28</v>
      </c>
      <c r="C44" s="823">
        <v>30</v>
      </c>
      <c r="E44"/>
      <c r="F44"/>
      <c r="H44" s="23"/>
      <c r="I44" s="23"/>
    </row>
    <row r="45" spans="1:9" s="16" customFormat="1" ht="18" customHeight="1" thickBot="1">
      <c r="A45" s="442" t="s">
        <v>377</v>
      </c>
      <c r="B45" s="824">
        <v>25</v>
      </c>
      <c r="C45" s="824">
        <v>24</v>
      </c>
      <c r="E45"/>
      <c r="F45"/>
    </row>
    <row r="46" spans="1:9" s="16" customFormat="1" ht="19.899999999999999" customHeight="1" thickBot="1">
      <c r="A46" s="24" t="s">
        <v>583</v>
      </c>
      <c r="B46" s="25">
        <f>SUM(B35:B45)</f>
        <v>320</v>
      </c>
      <c r="C46" s="25">
        <f>SUM(C35:C45)</f>
        <v>318</v>
      </c>
      <c r="E46"/>
      <c r="F46"/>
    </row>
    <row r="48" spans="1:9">
      <c r="A48" s="32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9"/>
  <sheetViews>
    <sheetView workbookViewId="0">
      <selection activeCell="A2" sqref="A2"/>
    </sheetView>
  </sheetViews>
  <sheetFormatPr baseColWidth="10" defaultRowHeight="15"/>
  <cols>
    <col min="1" max="1" width="38.28515625" customWidth="1"/>
    <col min="2" max="2" width="11.7109375" customWidth="1"/>
    <col min="3" max="3" width="11.85546875" customWidth="1"/>
    <col min="4" max="4" width="11.28515625" customWidth="1"/>
    <col min="256" max="256" width="9.85546875" customWidth="1"/>
    <col min="257" max="257" width="46.140625" bestFit="1" customWidth="1"/>
    <col min="258" max="260" width="12.7109375" customWidth="1"/>
    <col min="512" max="512" width="9.85546875" customWidth="1"/>
    <col min="513" max="513" width="46.140625" bestFit="1" customWidth="1"/>
    <col min="514" max="516" width="12.7109375" customWidth="1"/>
    <col min="768" max="768" width="9.85546875" customWidth="1"/>
    <col min="769" max="769" width="46.140625" bestFit="1" customWidth="1"/>
    <col min="770" max="772" width="12.7109375" customWidth="1"/>
    <col min="1024" max="1024" width="9.85546875" customWidth="1"/>
    <col min="1025" max="1025" width="46.140625" bestFit="1" customWidth="1"/>
    <col min="1026" max="1028" width="12.7109375" customWidth="1"/>
    <col min="1280" max="1280" width="9.85546875" customWidth="1"/>
    <col min="1281" max="1281" width="46.140625" bestFit="1" customWidth="1"/>
    <col min="1282" max="1284" width="12.7109375" customWidth="1"/>
    <col min="1536" max="1536" width="9.85546875" customWidth="1"/>
    <col min="1537" max="1537" width="46.140625" bestFit="1" customWidth="1"/>
    <col min="1538" max="1540" width="12.7109375" customWidth="1"/>
    <col min="1792" max="1792" width="9.85546875" customWidth="1"/>
    <col min="1793" max="1793" width="46.140625" bestFit="1" customWidth="1"/>
    <col min="1794" max="1796" width="12.7109375" customWidth="1"/>
    <col min="2048" max="2048" width="9.85546875" customWidth="1"/>
    <col min="2049" max="2049" width="46.140625" bestFit="1" customWidth="1"/>
    <col min="2050" max="2052" width="12.7109375" customWidth="1"/>
    <col min="2304" max="2304" width="9.85546875" customWidth="1"/>
    <col min="2305" max="2305" width="46.140625" bestFit="1" customWidth="1"/>
    <col min="2306" max="2308" width="12.7109375" customWidth="1"/>
    <col min="2560" max="2560" width="9.85546875" customWidth="1"/>
    <col min="2561" max="2561" width="46.140625" bestFit="1" customWidth="1"/>
    <col min="2562" max="2564" width="12.7109375" customWidth="1"/>
    <col min="2816" max="2816" width="9.85546875" customWidth="1"/>
    <col min="2817" max="2817" width="46.140625" bestFit="1" customWidth="1"/>
    <col min="2818" max="2820" width="12.7109375" customWidth="1"/>
    <col min="3072" max="3072" width="9.85546875" customWidth="1"/>
    <col min="3073" max="3073" width="46.140625" bestFit="1" customWidth="1"/>
    <col min="3074" max="3076" width="12.7109375" customWidth="1"/>
    <col min="3328" max="3328" width="9.85546875" customWidth="1"/>
    <col min="3329" max="3329" width="46.140625" bestFit="1" customWidth="1"/>
    <col min="3330" max="3332" width="12.7109375" customWidth="1"/>
    <col min="3584" max="3584" width="9.85546875" customWidth="1"/>
    <col min="3585" max="3585" width="46.140625" bestFit="1" customWidth="1"/>
    <col min="3586" max="3588" width="12.7109375" customWidth="1"/>
    <col min="3840" max="3840" width="9.85546875" customWidth="1"/>
    <col min="3841" max="3841" width="46.140625" bestFit="1" customWidth="1"/>
    <col min="3842" max="3844" width="12.7109375" customWidth="1"/>
    <col min="4096" max="4096" width="9.85546875" customWidth="1"/>
    <col min="4097" max="4097" width="46.140625" bestFit="1" customWidth="1"/>
    <col min="4098" max="4100" width="12.7109375" customWidth="1"/>
    <col min="4352" max="4352" width="9.85546875" customWidth="1"/>
    <col min="4353" max="4353" width="46.140625" bestFit="1" customWidth="1"/>
    <col min="4354" max="4356" width="12.7109375" customWidth="1"/>
    <col min="4608" max="4608" width="9.85546875" customWidth="1"/>
    <col min="4609" max="4609" width="46.140625" bestFit="1" customWidth="1"/>
    <col min="4610" max="4612" width="12.7109375" customWidth="1"/>
    <col min="4864" max="4864" width="9.85546875" customWidth="1"/>
    <col min="4865" max="4865" width="46.140625" bestFit="1" customWidth="1"/>
    <col min="4866" max="4868" width="12.7109375" customWidth="1"/>
    <col min="5120" max="5120" width="9.85546875" customWidth="1"/>
    <col min="5121" max="5121" width="46.140625" bestFit="1" customWidth="1"/>
    <col min="5122" max="5124" width="12.7109375" customWidth="1"/>
    <col min="5376" max="5376" width="9.85546875" customWidth="1"/>
    <col min="5377" max="5377" width="46.140625" bestFit="1" customWidth="1"/>
    <col min="5378" max="5380" width="12.7109375" customWidth="1"/>
    <col min="5632" max="5632" width="9.85546875" customWidth="1"/>
    <col min="5633" max="5633" width="46.140625" bestFit="1" customWidth="1"/>
    <col min="5634" max="5636" width="12.7109375" customWidth="1"/>
    <col min="5888" max="5888" width="9.85546875" customWidth="1"/>
    <col min="5889" max="5889" width="46.140625" bestFit="1" customWidth="1"/>
    <col min="5890" max="5892" width="12.7109375" customWidth="1"/>
    <col min="6144" max="6144" width="9.85546875" customWidth="1"/>
    <col min="6145" max="6145" width="46.140625" bestFit="1" customWidth="1"/>
    <col min="6146" max="6148" width="12.7109375" customWidth="1"/>
    <col min="6400" max="6400" width="9.85546875" customWidth="1"/>
    <col min="6401" max="6401" width="46.140625" bestFit="1" customWidth="1"/>
    <col min="6402" max="6404" width="12.7109375" customWidth="1"/>
    <col min="6656" max="6656" width="9.85546875" customWidth="1"/>
    <col min="6657" max="6657" width="46.140625" bestFit="1" customWidth="1"/>
    <col min="6658" max="6660" width="12.7109375" customWidth="1"/>
    <col min="6912" max="6912" width="9.85546875" customWidth="1"/>
    <col min="6913" max="6913" width="46.140625" bestFit="1" customWidth="1"/>
    <col min="6914" max="6916" width="12.7109375" customWidth="1"/>
    <col min="7168" max="7168" width="9.85546875" customWidth="1"/>
    <col min="7169" max="7169" width="46.140625" bestFit="1" customWidth="1"/>
    <col min="7170" max="7172" width="12.7109375" customWidth="1"/>
    <col min="7424" max="7424" width="9.85546875" customWidth="1"/>
    <col min="7425" max="7425" width="46.140625" bestFit="1" customWidth="1"/>
    <col min="7426" max="7428" width="12.7109375" customWidth="1"/>
    <col min="7680" max="7680" width="9.85546875" customWidth="1"/>
    <col min="7681" max="7681" width="46.140625" bestFit="1" customWidth="1"/>
    <col min="7682" max="7684" width="12.7109375" customWidth="1"/>
    <col min="7936" max="7936" width="9.85546875" customWidth="1"/>
    <col min="7937" max="7937" width="46.140625" bestFit="1" customWidth="1"/>
    <col min="7938" max="7940" width="12.7109375" customWidth="1"/>
    <col min="8192" max="8192" width="9.85546875" customWidth="1"/>
    <col min="8193" max="8193" width="46.140625" bestFit="1" customWidth="1"/>
    <col min="8194" max="8196" width="12.7109375" customWidth="1"/>
    <col min="8448" max="8448" width="9.85546875" customWidth="1"/>
    <col min="8449" max="8449" width="46.140625" bestFit="1" customWidth="1"/>
    <col min="8450" max="8452" width="12.7109375" customWidth="1"/>
    <col min="8704" max="8704" width="9.85546875" customWidth="1"/>
    <col min="8705" max="8705" width="46.140625" bestFit="1" customWidth="1"/>
    <col min="8706" max="8708" width="12.7109375" customWidth="1"/>
    <col min="8960" max="8960" width="9.85546875" customWidth="1"/>
    <col min="8961" max="8961" width="46.140625" bestFit="1" customWidth="1"/>
    <col min="8962" max="8964" width="12.7109375" customWidth="1"/>
    <col min="9216" max="9216" width="9.85546875" customWidth="1"/>
    <col min="9217" max="9217" width="46.140625" bestFit="1" customWidth="1"/>
    <col min="9218" max="9220" width="12.7109375" customWidth="1"/>
    <col min="9472" max="9472" width="9.85546875" customWidth="1"/>
    <col min="9473" max="9473" width="46.140625" bestFit="1" customWidth="1"/>
    <col min="9474" max="9476" width="12.7109375" customWidth="1"/>
    <col min="9728" max="9728" width="9.85546875" customWidth="1"/>
    <col min="9729" max="9729" width="46.140625" bestFit="1" customWidth="1"/>
    <col min="9730" max="9732" width="12.7109375" customWidth="1"/>
    <col min="9984" max="9984" width="9.85546875" customWidth="1"/>
    <col min="9985" max="9985" width="46.140625" bestFit="1" customWidth="1"/>
    <col min="9986" max="9988" width="12.7109375" customWidth="1"/>
    <col min="10240" max="10240" width="9.85546875" customWidth="1"/>
    <col min="10241" max="10241" width="46.140625" bestFit="1" customWidth="1"/>
    <col min="10242" max="10244" width="12.7109375" customWidth="1"/>
    <col min="10496" max="10496" width="9.85546875" customWidth="1"/>
    <col min="10497" max="10497" width="46.140625" bestFit="1" customWidth="1"/>
    <col min="10498" max="10500" width="12.7109375" customWidth="1"/>
    <col min="10752" max="10752" width="9.85546875" customWidth="1"/>
    <col min="10753" max="10753" width="46.140625" bestFit="1" customWidth="1"/>
    <col min="10754" max="10756" width="12.7109375" customWidth="1"/>
    <col min="11008" max="11008" width="9.85546875" customWidth="1"/>
    <col min="11009" max="11009" width="46.140625" bestFit="1" customWidth="1"/>
    <col min="11010" max="11012" width="12.7109375" customWidth="1"/>
    <col min="11264" max="11264" width="9.85546875" customWidth="1"/>
    <col min="11265" max="11265" width="46.140625" bestFit="1" customWidth="1"/>
    <col min="11266" max="11268" width="12.7109375" customWidth="1"/>
    <col min="11520" max="11520" width="9.85546875" customWidth="1"/>
    <col min="11521" max="11521" width="46.140625" bestFit="1" customWidth="1"/>
    <col min="11522" max="11524" width="12.7109375" customWidth="1"/>
    <col min="11776" max="11776" width="9.85546875" customWidth="1"/>
    <col min="11777" max="11777" width="46.140625" bestFit="1" customWidth="1"/>
    <col min="11778" max="11780" width="12.7109375" customWidth="1"/>
    <col min="12032" max="12032" width="9.85546875" customWidth="1"/>
    <col min="12033" max="12033" width="46.140625" bestFit="1" customWidth="1"/>
    <col min="12034" max="12036" width="12.7109375" customWidth="1"/>
    <col min="12288" max="12288" width="9.85546875" customWidth="1"/>
    <col min="12289" max="12289" width="46.140625" bestFit="1" customWidth="1"/>
    <col min="12290" max="12292" width="12.7109375" customWidth="1"/>
    <col min="12544" max="12544" width="9.85546875" customWidth="1"/>
    <col min="12545" max="12545" width="46.140625" bestFit="1" customWidth="1"/>
    <col min="12546" max="12548" width="12.7109375" customWidth="1"/>
    <col min="12800" max="12800" width="9.85546875" customWidth="1"/>
    <col min="12801" max="12801" width="46.140625" bestFit="1" customWidth="1"/>
    <col min="12802" max="12804" width="12.7109375" customWidth="1"/>
    <col min="13056" max="13056" width="9.85546875" customWidth="1"/>
    <col min="13057" max="13057" width="46.140625" bestFit="1" customWidth="1"/>
    <col min="13058" max="13060" width="12.7109375" customWidth="1"/>
    <col min="13312" max="13312" width="9.85546875" customWidth="1"/>
    <col min="13313" max="13313" width="46.140625" bestFit="1" customWidth="1"/>
    <col min="13314" max="13316" width="12.7109375" customWidth="1"/>
    <col min="13568" max="13568" width="9.85546875" customWidth="1"/>
    <col min="13569" max="13569" width="46.140625" bestFit="1" customWidth="1"/>
    <col min="13570" max="13572" width="12.7109375" customWidth="1"/>
    <col min="13824" max="13824" width="9.85546875" customWidth="1"/>
    <col min="13825" max="13825" width="46.140625" bestFit="1" customWidth="1"/>
    <col min="13826" max="13828" width="12.7109375" customWidth="1"/>
    <col min="14080" max="14080" width="9.85546875" customWidth="1"/>
    <col min="14081" max="14081" width="46.140625" bestFit="1" customWidth="1"/>
    <col min="14082" max="14084" width="12.7109375" customWidth="1"/>
    <col min="14336" max="14336" width="9.85546875" customWidth="1"/>
    <col min="14337" max="14337" width="46.140625" bestFit="1" customWidth="1"/>
    <col min="14338" max="14340" width="12.7109375" customWidth="1"/>
    <col min="14592" max="14592" width="9.85546875" customWidth="1"/>
    <col min="14593" max="14593" width="46.140625" bestFit="1" customWidth="1"/>
    <col min="14594" max="14596" width="12.7109375" customWidth="1"/>
    <col min="14848" max="14848" width="9.85546875" customWidth="1"/>
    <col min="14849" max="14849" width="46.140625" bestFit="1" customWidth="1"/>
    <col min="14850" max="14852" width="12.7109375" customWidth="1"/>
    <col min="15104" max="15104" width="9.85546875" customWidth="1"/>
    <col min="15105" max="15105" width="46.140625" bestFit="1" customWidth="1"/>
    <col min="15106" max="15108" width="12.7109375" customWidth="1"/>
    <col min="15360" max="15360" width="9.85546875" customWidth="1"/>
    <col min="15361" max="15361" width="46.140625" bestFit="1" customWidth="1"/>
    <col min="15362" max="15364" width="12.7109375" customWidth="1"/>
    <col min="15616" max="15616" width="9.85546875" customWidth="1"/>
    <col min="15617" max="15617" width="46.140625" bestFit="1" customWidth="1"/>
    <col min="15618" max="15620" width="12.7109375" customWidth="1"/>
    <col min="15872" max="15872" width="9.85546875" customWidth="1"/>
    <col min="15873" max="15873" width="46.140625" bestFit="1" customWidth="1"/>
    <col min="15874" max="15876" width="12.7109375" customWidth="1"/>
    <col min="16128" max="16128" width="9.85546875" customWidth="1"/>
    <col min="16129" max="16129" width="46.140625" bestFit="1" customWidth="1"/>
    <col min="16130" max="16132" width="12.7109375" customWidth="1"/>
  </cols>
  <sheetData>
    <row r="1" spans="1:7" s="6" customFormat="1" ht="55.15" customHeight="1">
      <c r="A1" s="11" t="s">
        <v>671</v>
      </c>
      <c r="B1" s="11"/>
      <c r="C1" s="11"/>
      <c r="D1" s="11"/>
      <c r="E1" s="11"/>
      <c r="F1" s="165"/>
      <c r="G1" s="165"/>
    </row>
    <row r="2" spans="1:7" ht="15.75" thickBot="1"/>
    <row r="3" spans="1:7" s="6" customFormat="1" ht="19.899999999999999" customHeight="1" thickBot="1">
      <c r="A3" s="167"/>
      <c r="B3" s="637" t="s">
        <v>338</v>
      </c>
      <c r="C3" s="638" t="s">
        <v>339</v>
      </c>
      <c r="D3" s="637" t="s">
        <v>256</v>
      </c>
    </row>
    <row r="4" spans="1:7" s="168" customFormat="1" ht="19.899999999999999" customHeight="1">
      <c r="A4" s="374" t="s">
        <v>334</v>
      </c>
      <c r="B4" s="1093">
        <v>8</v>
      </c>
      <c r="C4" s="1094">
        <v>11</v>
      </c>
      <c r="D4" s="371">
        <f>SUM(B4:C4)</f>
        <v>19</v>
      </c>
    </row>
    <row r="5" spans="1:7" s="168" customFormat="1" ht="19.899999999999999" customHeight="1">
      <c r="A5" s="375" t="s">
        <v>335</v>
      </c>
      <c r="B5" s="1095">
        <v>8</v>
      </c>
      <c r="C5" s="1096">
        <v>4</v>
      </c>
      <c r="D5" s="372">
        <f>SUM(B5:C5)</f>
        <v>12</v>
      </c>
    </row>
    <row r="6" spans="1:7" s="168" customFormat="1" ht="19.899999999999999" customHeight="1">
      <c r="A6" s="375" t="s">
        <v>336</v>
      </c>
      <c r="B6" s="1095">
        <v>1</v>
      </c>
      <c r="C6" s="1096">
        <v>3</v>
      </c>
      <c r="D6" s="372">
        <f>SUM(B6:C6)</f>
        <v>4</v>
      </c>
    </row>
    <row r="7" spans="1:7" s="168" customFormat="1" ht="19.899999999999999" customHeight="1">
      <c r="A7" s="376" t="s">
        <v>337</v>
      </c>
      <c r="B7" s="1097">
        <v>1</v>
      </c>
      <c r="C7" s="1098">
        <v>2</v>
      </c>
      <c r="D7" s="372">
        <f>SUM(B7:C7)</f>
        <v>3</v>
      </c>
    </row>
    <row r="8" spans="1:7" s="6" customFormat="1" ht="19.899999999999999" customHeight="1" thickBot="1">
      <c r="A8" s="376" t="s">
        <v>55</v>
      </c>
      <c r="B8" s="1097">
        <f>4+2</f>
        <v>6</v>
      </c>
      <c r="C8" s="1098">
        <f>6+5</f>
        <v>11</v>
      </c>
      <c r="D8" s="373">
        <f>SUM(B8:C8)</f>
        <v>17</v>
      </c>
    </row>
    <row r="9" spans="1:7" ht="19.899999999999999" customHeight="1" thickBot="1">
      <c r="A9" s="634" t="s">
        <v>256</v>
      </c>
      <c r="B9" s="635">
        <f>SUM(B4:B8)</f>
        <v>24</v>
      </c>
      <c r="C9" s="636">
        <f>SUM(C4:C8)</f>
        <v>31</v>
      </c>
      <c r="D9" s="639">
        <f>SUM(D4:D8)</f>
        <v>55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7"/>
  <sheetViews>
    <sheetView workbookViewId="0"/>
  </sheetViews>
  <sheetFormatPr baseColWidth="10" defaultRowHeight="15"/>
  <cols>
    <col min="1" max="1" width="34.7109375" customWidth="1"/>
    <col min="2" max="2" width="15.28515625" customWidth="1"/>
    <col min="257" max="257" width="44.42578125" bestFit="1" customWidth="1"/>
    <col min="258" max="258" width="15.28515625" customWidth="1"/>
    <col min="513" max="513" width="44.42578125" bestFit="1" customWidth="1"/>
    <col min="514" max="514" width="15.28515625" customWidth="1"/>
    <col min="769" max="769" width="44.42578125" bestFit="1" customWidth="1"/>
    <col min="770" max="770" width="15.28515625" customWidth="1"/>
    <col min="1025" max="1025" width="44.42578125" bestFit="1" customWidth="1"/>
    <col min="1026" max="1026" width="15.28515625" customWidth="1"/>
    <col min="1281" max="1281" width="44.42578125" bestFit="1" customWidth="1"/>
    <col min="1282" max="1282" width="15.28515625" customWidth="1"/>
    <col min="1537" max="1537" width="44.42578125" bestFit="1" customWidth="1"/>
    <col min="1538" max="1538" width="15.28515625" customWidth="1"/>
    <col min="1793" max="1793" width="44.42578125" bestFit="1" customWidth="1"/>
    <col min="1794" max="1794" width="15.28515625" customWidth="1"/>
    <col min="2049" max="2049" width="44.42578125" bestFit="1" customWidth="1"/>
    <col min="2050" max="2050" width="15.28515625" customWidth="1"/>
    <col min="2305" max="2305" width="44.42578125" bestFit="1" customWidth="1"/>
    <col min="2306" max="2306" width="15.28515625" customWidth="1"/>
    <col min="2561" max="2561" width="44.42578125" bestFit="1" customWidth="1"/>
    <col min="2562" max="2562" width="15.28515625" customWidth="1"/>
    <col min="2817" max="2817" width="44.42578125" bestFit="1" customWidth="1"/>
    <col min="2818" max="2818" width="15.28515625" customWidth="1"/>
    <col min="3073" max="3073" width="44.42578125" bestFit="1" customWidth="1"/>
    <col min="3074" max="3074" width="15.28515625" customWidth="1"/>
    <col min="3329" max="3329" width="44.42578125" bestFit="1" customWidth="1"/>
    <col min="3330" max="3330" width="15.28515625" customWidth="1"/>
    <col min="3585" max="3585" width="44.42578125" bestFit="1" customWidth="1"/>
    <col min="3586" max="3586" width="15.28515625" customWidth="1"/>
    <col min="3841" max="3841" width="44.42578125" bestFit="1" customWidth="1"/>
    <col min="3842" max="3842" width="15.28515625" customWidth="1"/>
    <col min="4097" max="4097" width="44.42578125" bestFit="1" customWidth="1"/>
    <col min="4098" max="4098" width="15.28515625" customWidth="1"/>
    <col min="4353" max="4353" width="44.42578125" bestFit="1" customWidth="1"/>
    <col min="4354" max="4354" width="15.28515625" customWidth="1"/>
    <col min="4609" max="4609" width="44.42578125" bestFit="1" customWidth="1"/>
    <col min="4610" max="4610" width="15.28515625" customWidth="1"/>
    <col min="4865" max="4865" width="44.42578125" bestFit="1" customWidth="1"/>
    <col min="4866" max="4866" width="15.28515625" customWidth="1"/>
    <col min="5121" max="5121" width="44.42578125" bestFit="1" customWidth="1"/>
    <col min="5122" max="5122" width="15.28515625" customWidth="1"/>
    <col min="5377" max="5377" width="44.42578125" bestFit="1" customWidth="1"/>
    <col min="5378" max="5378" width="15.28515625" customWidth="1"/>
    <col min="5633" max="5633" width="44.42578125" bestFit="1" customWidth="1"/>
    <col min="5634" max="5634" width="15.28515625" customWidth="1"/>
    <col min="5889" max="5889" width="44.42578125" bestFit="1" customWidth="1"/>
    <col min="5890" max="5890" width="15.28515625" customWidth="1"/>
    <col min="6145" max="6145" width="44.42578125" bestFit="1" customWidth="1"/>
    <col min="6146" max="6146" width="15.28515625" customWidth="1"/>
    <col min="6401" max="6401" width="44.42578125" bestFit="1" customWidth="1"/>
    <col min="6402" max="6402" width="15.28515625" customWidth="1"/>
    <col min="6657" max="6657" width="44.42578125" bestFit="1" customWidth="1"/>
    <col min="6658" max="6658" width="15.28515625" customWidth="1"/>
    <col min="6913" max="6913" width="44.42578125" bestFit="1" customWidth="1"/>
    <col min="6914" max="6914" width="15.28515625" customWidth="1"/>
    <col min="7169" max="7169" width="44.42578125" bestFit="1" customWidth="1"/>
    <col min="7170" max="7170" width="15.28515625" customWidth="1"/>
    <col min="7425" max="7425" width="44.42578125" bestFit="1" customWidth="1"/>
    <col min="7426" max="7426" width="15.28515625" customWidth="1"/>
    <col min="7681" max="7681" width="44.42578125" bestFit="1" customWidth="1"/>
    <col min="7682" max="7682" width="15.28515625" customWidth="1"/>
    <col min="7937" max="7937" width="44.42578125" bestFit="1" customWidth="1"/>
    <col min="7938" max="7938" width="15.28515625" customWidth="1"/>
    <col min="8193" max="8193" width="44.42578125" bestFit="1" customWidth="1"/>
    <col min="8194" max="8194" width="15.28515625" customWidth="1"/>
    <col min="8449" max="8449" width="44.42578125" bestFit="1" customWidth="1"/>
    <col min="8450" max="8450" width="15.28515625" customWidth="1"/>
    <col min="8705" max="8705" width="44.42578125" bestFit="1" customWidth="1"/>
    <col min="8706" max="8706" width="15.28515625" customWidth="1"/>
    <col min="8961" max="8961" width="44.42578125" bestFit="1" customWidth="1"/>
    <col min="8962" max="8962" width="15.28515625" customWidth="1"/>
    <col min="9217" max="9217" width="44.42578125" bestFit="1" customWidth="1"/>
    <col min="9218" max="9218" width="15.28515625" customWidth="1"/>
    <col min="9473" max="9473" width="44.42578125" bestFit="1" customWidth="1"/>
    <col min="9474" max="9474" width="15.28515625" customWidth="1"/>
    <col min="9729" max="9729" width="44.42578125" bestFit="1" customWidth="1"/>
    <col min="9730" max="9730" width="15.28515625" customWidth="1"/>
    <col min="9985" max="9985" width="44.42578125" bestFit="1" customWidth="1"/>
    <col min="9986" max="9986" width="15.28515625" customWidth="1"/>
    <col min="10241" max="10241" width="44.42578125" bestFit="1" customWidth="1"/>
    <col min="10242" max="10242" width="15.28515625" customWidth="1"/>
    <col min="10497" max="10497" width="44.42578125" bestFit="1" customWidth="1"/>
    <col min="10498" max="10498" width="15.28515625" customWidth="1"/>
    <col min="10753" max="10753" width="44.42578125" bestFit="1" customWidth="1"/>
    <col min="10754" max="10754" width="15.28515625" customWidth="1"/>
    <col min="11009" max="11009" width="44.42578125" bestFit="1" customWidth="1"/>
    <col min="11010" max="11010" width="15.28515625" customWidth="1"/>
    <col min="11265" max="11265" width="44.42578125" bestFit="1" customWidth="1"/>
    <col min="11266" max="11266" width="15.28515625" customWidth="1"/>
    <col min="11521" max="11521" width="44.42578125" bestFit="1" customWidth="1"/>
    <col min="11522" max="11522" width="15.28515625" customWidth="1"/>
    <col min="11777" max="11777" width="44.42578125" bestFit="1" customWidth="1"/>
    <col min="11778" max="11778" width="15.28515625" customWidth="1"/>
    <col min="12033" max="12033" width="44.42578125" bestFit="1" customWidth="1"/>
    <col min="12034" max="12034" width="15.28515625" customWidth="1"/>
    <col min="12289" max="12289" width="44.42578125" bestFit="1" customWidth="1"/>
    <col min="12290" max="12290" width="15.28515625" customWidth="1"/>
    <col min="12545" max="12545" width="44.42578125" bestFit="1" customWidth="1"/>
    <col min="12546" max="12546" width="15.28515625" customWidth="1"/>
    <col min="12801" max="12801" width="44.42578125" bestFit="1" customWidth="1"/>
    <col min="12802" max="12802" width="15.28515625" customWidth="1"/>
    <col min="13057" max="13057" width="44.42578125" bestFit="1" customWidth="1"/>
    <col min="13058" max="13058" width="15.28515625" customWidth="1"/>
    <col min="13313" max="13313" width="44.42578125" bestFit="1" customWidth="1"/>
    <col min="13314" max="13314" width="15.28515625" customWidth="1"/>
    <col min="13569" max="13569" width="44.42578125" bestFit="1" customWidth="1"/>
    <col min="13570" max="13570" width="15.28515625" customWidth="1"/>
    <col min="13825" max="13825" width="44.42578125" bestFit="1" customWidth="1"/>
    <col min="13826" max="13826" width="15.28515625" customWidth="1"/>
    <col min="14081" max="14081" width="44.42578125" bestFit="1" customWidth="1"/>
    <col min="14082" max="14082" width="15.28515625" customWidth="1"/>
    <col min="14337" max="14337" width="44.42578125" bestFit="1" customWidth="1"/>
    <col min="14338" max="14338" width="15.28515625" customWidth="1"/>
    <col min="14593" max="14593" width="44.42578125" bestFit="1" customWidth="1"/>
    <col min="14594" max="14594" width="15.28515625" customWidth="1"/>
    <col min="14849" max="14849" width="44.42578125" bestFit="1" customWidth="1"/>
    <col min="14850" max="14850" width="15.28515625" customWidth="1"/>
    <col min="15105" max="15105" width="44.42578125" bestFit="1" customWidth="1"/>
    <col min="15106" max="15106" width="15.28515625" customWidth="1"/>
    <col min="15361" max="15361" width="44.42578125" bestFit="1" customWidth="1"/>
    <col min="15362" max="15362" width="15.28515625" customWidth="1"/>
    <col min="15617" max="15617" width="44.42578125" bestFit="1" customWidth="1"/>
    <col min="15618" max="15618" width="15.28515625" customWidth="1"/>
    <col min="15873" max="15873" width="44.42578125" bestFit="1" customWidth="1"/>
    <col min="15874" max="15874" width="15.28515625" customWidth="1"/>
    <col min="16129" max="16129" width="44.42578125" bestFit="1" customWidth="1"/>
    <col min="16130" max="16130" width="15.28515625" customWidth="1"/>
  </cols>
  <sheetData>
    <row r="1" spans="1:7" s="6" customFormat="1" ht="55.15" customHeight="1">
      <c r="A1" s="11" t="s">
        <v>672</v>
      </c>
      <c r="B1" s="11"/>
      <c r="C1" s="11"/>
      <c r="D1" s="11"/>
      <c r="E1" s="165"/>
      <c r="F1" s="165"/>
      <c r="G1" s="165"/>
    </row>
    <row r="2" spans="1:7" ht="15.75" thickBot="1"/>
    <row r="3" spans="1:7" ht="19.899999999999999" customHeight="1" thickBot="1">
      <c r="A3" s="6"/>
      <c r="B3" s="770" t="s">
        <v>426</v>
      </c>
    </row>
    <row r="4" spans="1:7" s="168" customFormat="1" ht="19.899999999999999" customHeight="1">
      <c r="A4" s="640" t="s">
        <v>340</v>
      </c>
      <c r="B4" s="771">
        <v>46</v>
      </c>
    </row>
    <row r="5" spans="1:7" s="168" customFormat="1" ht="19.899999999999999" customHeight="1">
      <c r="A5" s="643" t="s">
        <v>341</v>
      </c>
      <c r="B5" s="772">
        <v>22</v>
      </c>
    </row>
    <row r="6" spans="1:7" s="168" customFormat="1" ht="19.899999999999999" customHeight="1" thickBot="1">
      <c r="A6" s="644" t="s">
        <v>342</v>
      </c>
      <c r="B6" s="773">
        <v>52</v>
      </c>
    </row>
    <row r="7" spans="1:7" ht="19.899999999999999" customHeight="1" thickBot="1">
      <c r="A7" s="646" t="s">
        <v>43</v>
      </c>
      <c r="B7" s="774">
        <f>SUM(B4:B6)</f>
        <v>120</v>
      </c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4"/>
  <sheetViews>
    <sheetView workbookViewId="0">
      <selection activeCell="H18" sqref="H18"/>
    </sheetView>
  </sheetViews>
  <sheetFormatPr baseColWidth="10" defaultRowHeight="15"/>
  <cols>
    <col min="1" max="1" width="53.42578125" customWidth="1"/>
    <col min="2" max="2" width="14.85546875" customWidth="1"/>
    <col min="257" max="257" width="62.28515625" customWidth="1"/>
    <col min="258" max="258" width="16.7109375" bestFit="1" customWidth="1"/>
    <col min="513" max="513" width="62.28515625" customWidth="1"/>
    <col min="514" max="514" width="16.7109375" bestFit="1" customWidth="1"/>
    <col min="769" max="769" width="62.28515625" customWidth="1"/>
    <col min="770" max="770" width="16.7109375" bestFit="1" customWidth="1"/>
    <col min="1025" max="1025" width="62.28515625" customWidth="1"/>
    <col min="1026" max="1026" width="16.7109375" bestFit="1" customWidth="1"/>
    <col min="1281" max="1281" width="62.28515625" customWidth="1"/>
    <col min="1282" max="1282" width="16.7109375" bestFit="1" customWidth="1"/>
    <col min="1537" max="1537" width="62.28515625" customWidth="1"/>
    <col min="1538" max="1538" width="16.7109375" bestFit="1" customWidth="1"/>
    <col min="1793" max="1793" width="62.28515625" customWidth="1"/>
    <col min="1794" max="1794" width="16.7109375" bestFit="1" customWidth="1"/>
    <col min="2049" max="2049" width="62.28515625" customWidth="1"/>
    <col min="2050" max="2050" width="16.7109375" bestFit="1" customWidth="1"/>
    <col min="2305" max="2305" width="62.28515625" customWidth="1"/>
    <col min="2306" max="2306" width="16.7109375" bestFit="1" customWidth="1"/>
    <col min="2561" max="2561" width="62.28515625" customWidth="1"/>
    <col min="2562" max="2562" width="16.7109375" bestFit="1" customWidth="1"/>
    <col min="2817" max="2817" width="62.28515625" customWidth="1"/>
    <col min="2818" max="2818" width="16.7109375" bestFit="1" customWidth="1"/>
    <col min="3073" max="3073" width="62.28515625" customWidth="1"/>
    <col min="3074" max="3074" width="16.7109375" bestFit="1" customWidth="1"/>
    <col min="3329" max="3329" width="62.28515625" customWidth="1"/>
    <col min="3330" max="3330" width="16.7109375" bestFit="1" customWidth="1"/>
    <col min="3585" max="3585" width="62.28515625" customWidth="1"/>
    <col min="3586" max="3586" width="16.7109375" bestFit="1" customWidth="1"/>
    <col min="3841" max="3841" width="62.28515625" customWidth="1"/>
    <col min="3842" max="3842" width="16.7109375" bestFit="1" customWidth="1"/>
    <col min="4097" max="4097" width="62.28515625" customWidth="1"/>
    <col min="4098" max="4098" width="16.7109375" bestFit="1" customWidth="1"/>
    <col min="4353" max="4353" width="62.28515625" customWidth="1"/>
    <col min="4354" max="4354" width="16.7109375" bestFit="1" customWidth="1"/>
    <col min="4609" max="4609" width="62.28515625" customWidth="1"/>
    <col min="4610" max="4610" width="16.7109375" bestFit="1" customWidth="1"/>
    <col min="4865" max="4865" width="62.28515625" customWidth="1"/>
    <col min="4866" max="4866" width="16.7109375" bestFit="1" customWidth="1"/>
    <col min="5121" max="5121" width="62.28515625" customWidth="1"/>
    <col min="5122" max="5122" width="16.7109375" bestFit="1" customWidth="1"/>
    <col min="5377" max="5377" width="62.28515625" customWidth="1"/>
    <col min="5378" max="5378" width="16.7109375" bestFit="1" customWidth="1"/>
    <col min="5633" max="5633" width="62.28515625" customWidth="1"/>
    <col min="5634" max="5634" width="16.7109375" bestFit="1" customWidth="1"/>
    <col min="5889" max="5889" width="62.28515625" customWidth="1"/>
    <col min="5890" max="5890" width="16.7109375" bestFit="1" customWidth="1"/>
    <col min="6145" max="6145" width="62.28515625" customWidth="1"/>
    <col min="6146" max="6146" width="16.7109375" bestFit="1" customWidth="1"/>
    <col min="6401" max="6401" width="62.28515625" customWidth="1"/>
    <col min="6402" max="6402" width="16.7109375" bestFit="1" customWidth="1"/>
    <col min="6657" max="6657" width="62.28515625" customWidth="1"/>
    <col min="6658" max="6658" width="16.7109375" bestFit="1" customWidth="1"/>
    <col min="6913" max="6913" width="62.28515625" customWidth="1"/>
    <col min="6914" max="6914" width="16.7109375" bestFit="1" customWidth="1"/>
    <col min="7169" max="7169" width="62.28515625" customWidth="1"/>
    <col min="7170" max="7170" width="16.7109375" bestFit="1" customWidth="1"/>
    <col min="7425" max="7425" width="62.28515625" customWidth="1"/>
    <col min="7426" max="7426" width="16.7109375" bestFit="1" customWidth="1"/>
    <col min="7681" max="7681" width="62.28515625" customWidth="1"/>
    <col min="7682" max="7682" width="16.7109375" bestFit="1" customWidth="1"/>
    <col min="7937" max="7937" width="62.28515625" customWidth="1"/>
    <col min="7938" max="7938" width="16.7109375" bestFit="1" customWidth="1"/>
    <col min="8193" max="8193" width="62.28515625" customWidth="1"/>
    <col min="8194" max="8194" width="16.7109375" bestFit="1" customWidth="1"/>
    <col min="8449" max="8449" width="62.28515625" customWidth="1"/>
    <col min="8450" max="8450" width="16.7109375" bestFit="1" customWidth="1"/>
    <col min="8705" max="8705" width="62.28515625" customWidth="1"/>
    <col min="8706" max="8706" width="16.7109375" bestFit="1" customWidth="1"/>
    <col min="8961" max="8961" width="62.28515625" customWidth="1"/>
    <col min="8962" max="8962" width="16.7109375" bestFit="1" customWidth="1"/>
    <col min="9217" max="9217" width="62.28515625" customWidth="1"/>
    <col min="9218" max="9218" width="16.7109375" bestFit="1" customWidth="1"/>
    <col min="9473" max="9473" width="62.28515625" customWidth="1"/>
    <col min="9474" max="9474" width="16.7109375" bestFit="1" customWidth="1"/>
    <col min="9729" max="9729" width="62.28515625" customWidth="1"/>
    <col min="9730" max="9730" width="16.7109375" bestFit="1" customWidth="1"/>
    <col min="9985" max="9985" width="62.28515625" customWidth="1"/>
    <col min="9986" max="9986" width="16.7109375" bestFit="1" customWidth="1"/>
    <col min="10241" max="10241" width="62.28515625" customWidth="1"/>
    <col min="10242" max="10242" width="16.7109375" bestFit="1" customWidth="1"/>
    <col min="10497" max="10497" width="62.28515625" customWidth="1"/>
    <col min="10498" max="10498" width="16.7109375" bestFit="1" customWidth="1"/>
    <col min="10753" max="10753" width="62.28515625" customWidth="1"/>
    <col min="10754" max="10754" width="16.7109375" bestFit="1" customWidth="1"/>
    <col min="11009" max="11009" width="62.28515625" customWidth="1"/>
    <col min="11010" max="11010" width="16.7109375" bestFit="1" customWidth="1"/>
    <col min="11265" max="11265" width="62.28515625" customWidth="1"/>
    <col min="11266" max="11266" width="16.7109375" bestFit="1" customWidth="1"/>
    <col min="11521" max="11521" width="62.28515625" customWidth="1"/>
    <col min="11522" max="11522" width="16.7109375" bestFit="1" customWidth="1"/>
    <col min="11777" max="11777" width="62.28515625" customWidth="1"/>
    <col min="11778" max="11778" width="16.7109375" bestFit="1" customWidth="1"/>
    <col min="12033" max="12033" width="62.28515625" customWidth="1"/>
    <col min="12034" max="12034" width="16.7109375" bestFit="1" customWidth="1"/>
    <col min="12289" max="12289" width="62.28515625" customWidth="1"/>
    <col min="12290" max="12290" width="16.7109375" bestFit="1" customWidth="1"/>
    <col min="12545" max="12545" width="62.28515625" customWidth="1"/>
    <col min="12546" max="12546" width="16.7109375" bestFit="1" customWidth="1"/>
    <col min="12801" max="12801" width="62.28515625" customWidth="1"/>
    <col min="12802" max="12802" width="16.7109375" bestFit="1" customWidth="1"/>
    <col min="13057" max="13057" width="62.28515625" customWidth="1"/>
    <col min="13058" max="13058" width="16.7109375" bestFit="1" customWidth="1"/>
    <col min="13313" max="13313" width="62.28515625" customWidth="1"/>
    <col min="13314" max="13314" width="16.7109375" bestFit="1" customWidth="1"/>
    <col min="13569" max="13569" width="62.28515625" customWidth="1"/>
    <col min="13570" max="13570" width="16.7109375" bestFit="1" customWidth="1"/>
    <col min="13825" max="13825" width="62.28515625" customWidth="1"/>
    <col min="13826" max="13826" width="16.7109375" bestFit="1" customWidth="1"/>
    <col min="14081" max="14081" width="62.28515625" customWidth="1"/>
    <col min="14082" max="14082" width="16.7109375" bestFit="1" customWidth="1"/>
    <col min="14337" max="14337" width="62.28515625" customWidth="1"/>
    <col min="14338" max="14338" width="16.7109375" bestFit="1" customWidth="1"/>
    <col min="14593" max="14593" width="62.28515625" customWidth="1"/>
    <col min="14594" max="14594" width="16.7109375" bestFit="1" customWidth="1"/>
    <col min="14849" max="14849" width="62.28515625" customWidth="1"/>
    <col min="14850" max="14850" width="16.7109375" bestFit="1" customWidth="1"/>
    <col min="15105" max="15105" width="62.28515625" customWidth="1"/>
    <col min="15106" max="15106" width="16.7109375" bestFit="1" customWidth="1"/>
    <col min="15361" max="15361" width="62.28515625" customWidth="1"/>
    <col min="15362" max="15362" width="16.7109375" bestFit="1" customWidth="1"/>
    <col min="15617" max="15617" width="62.28515625" customWidth="1"/>
    <col min="15618" max="15618" width="16.7109375" bestFit="1" customWidth="1"/>
    <col min="15873" max="15873" width="62.28515625" customWidth="1"/>
    <col min="15874" max="15874" width="16.7109375" bestFit="1" customWidth="1"/>
    <col min="16129" max="16129" width="62.28515625" customWidth="1"/>
    <col min="16130" max="16130" width="16.7109375" bestFit="1" customWidth="1"/>
  </cols>
  <sheetData>
    <row r="1" spans="1:7" s="6" customFormat="1" ht="55.15" customHeight="1">
      <c r="A1" s="11" t="s">
        <v>673</v>
      </c>
      <c r="B1" s="11"/>
      <c r="C1" s="11"/>
      <c r="D1" s="165"/>
      <c r="E1" s="165"/>
      <c r="F1" s="165"/>
      <c r="G1" s="165"/>
    </row>
    <row r="2" spans="1:7" ht="15.75" thickBot="1"/>
    <row r="3" spans="1:7" s="6" customFormat="1" ht="18" customHeight="1">
      <c r="A3" s="775" t="s">
        <v>427</v>
      </c>
      <c r="B3" s="776" t="s">
        <v>428</v>
      </c>
    </row>
    <row r="4" spans="1:7" s="6" customFormat="1" ht="18" customHeight="1">
      <c r="A4" s="260" t="s">
        <v>358</v>
      </c>
      <c r="B4" s="797">
        <v>2</v>
      </c>
    </row>
    <row r="5" spans="1:7" s="6" customFormat="1" ht="18" customHeight="1">
      <c r="A5" s="260" t="s">
        <v>359</v>
      </c>
      <c r="B5" s="797">
        <v>2</v>
      </c>
    </row>
    <row r="6" spans="1:7" s="6" customFormat="1" ht="18" customHeight="1">
      <c r="A6" s="260" t="s">
        <v>360</v>
      </c>
      <c r="B6" s="797">
        <v>3</v>
      </c>
    </row>
    <row r="7" spans="1:7" s="6" customFormat="1" ht="18" customHeight="1">
      <c r="A7" s="260" t="s">
        <v>361</v>
      </c>
      <c r="B7" s="797">
        <v>1</v>
      </c>
    </row>
    <row r="8" spans="1:7" s="6" customFormat="1" ht="18" customHeight="1">
      <c r="A8" s="260" t="s">
        <v>343</v>
      </c>
      <c r="B8" s="797">
        <v>34</v>
      </c>
    </row>
    <row r="9" spans="1:7" s="6" customFormat="1" ht="18" customHeight="1">
      <c r="A9" s="970" t="s">
        <v>576</v>
      </c>
      <c r="B9" s="797">
        <v>3</v>
      </c>
    </row>
    <row r="10" spans="1:7" s="6" customFormat="1" ht="18" customHeight="1">
      <c r="A10" s="260" t="s">
        <v>362</v>
      </c>
      <c r="B10" s="797">
        <v>307</v>
      </c>
    </row>
    <row r="11" spans="1:7" s="6" customFormat="1" ht="18" customHeight="1">
      <c r="A11" s="260" t="s">
        <v>363</v>
      </c>
      <c r="B11" s="797">
        <v>18</v>
      </c>
    </row>
    <row r="12" spans="1:7" s="6" customFormat="1" ht="18" customHeight="1">
      <c r="A12" s="260" t="s">
        <v>344</v>
      </c>
      <c r="B12" s="797">
        <v>4</v>
      </c>
    </row>
    <row r="13" spans="1:7" s="6" customFormat="1" ht="18" customHeight="1">
      <c r="A13" s="260" t="s">
        <v>364</v>
      </c>
      <c r="B13" s="797">
        <v>1</v>
      </c>
    </row>
    <row r="14" spans="1:7" s="6" customFormat="1" ht="18" customHeight="1">
      <c r="A14" s="260" t="s">
        <v>365</v>
      </c>
      <c r="B14" s="797">
        <v>66</v>
      </c>
    </row>
    <row r="15" spans="1:7" s="6" customFormat="1" ht="18" customHeight="1">
      <c r="A15" s="260" t="s">
        <v>366</v>
      </c>
      <c r="B15" s="797">
        <v>61</v>
      </c>
    </row>
    <row r="16" spans="1:7" s="6" customFormat="1" ht="18" customHeight="1">
      <c r="A16" s="260" t="s">
        <v>367</v>
      </c>
      <c r="B16" s="797">
        <v>0</v>
      </c>
    </row>
    <row r="17" spans="1:2" s="6" customFormat="1" ht="18" customHeight="1">
      <c r="A17" s="260" t="s">
        <v>368</v>
      </c>
      <c r="B17" s="797">
        <v>30</v>
      </c>
    </row>
    <row r="18" spans="1:2" s="6" customFormat="1" ht="18" customHeight="1">
      <c r="A18" s="260" t="s">
        <v>369</v>
      </c>
      <c r="B18" s="797">
        <v>3</v>
      </c>
    </row>
    <row r="19" spans="1:2" s="6" customFormat="1" ht="18" customHeight="1">
      <c r="A19" s="260" t="s">
        <v>345</v>
      </c>
      <c r="B19" s="797">
        <v>1</v>
      </c>
    </row>
    <row r="20" spans="1:2" s="6" customFormat="1" ht="18" customHeight="1">
      <c r="A20" s="260" t="s">
        <v>346</v>
      </c>
      <c r="B20" s="797">
        <v>2</v>
      </c>
    </row>
    <row r="21" spans="1:2" s="6" customFormat="1" ht="18" customHeight="1" thickBot="1">
      <c r="A21" s="777" t="s">
        <v>43</v>
      </c>
      <c r="B21" s="798">
        <f>SUM(B4:B20)</f>
        <v>538</v>
      </c>
    </row>
    <row r="24" spans="1:2">
      <c r="A24" s="349"/>
    </row>
  </sheetData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8"/>
  <sheetViews>
    <sheetView workbookViewId="0">
      <selection activeCell="F20" sqref="F20"/>
    </sheetView>
  </sheetViews>
  <sheetFormatPr baseColWidth="10" defaultRowHeight="15"/>
  <cols>
    <col min="1" max="1" width="27.28515625" customWidth="1"/>
    <col min="2" max="2" width="15.7109375" bestFit="1" customWidth="1"/>
    <col min="3" max="3" width="15.7109375" customWidth="1"/>
    <col min="4" max="4" width="2.28515625" customWidth="1"/>
    <col min="6" max="6" width="12.85546875" customWidth="1"/>
    <col min="257" max="257" width="34.7109375" customWidth="1"/>
    <col min="258" max="259" width="15.7109375" bestFit="1" customWidth="1"/>
    <col min="513" max="513" width="34.7109375" customWidth="1"/>
    <col min="514" max="515" width="15.7109375" bestFit="1" customWidth="1"/>
    <col min="769" max="769" width="34.7109375" customWidth="1"/>
    <col min="770" max="771" width="15.7109375" bestFit="1" customWidth="1"/>
    <col min="1025" max="1025" width="34.7109375" customWidth="1"/>
    <col min="1026" max="1027" width="15.7109375" bestFit="1" customWidth="1"/>
    <col min="1281" max="1281" width="34.7109375" customWidth="1"/>
    <col min="1282" max="1283" width="15.7109375" bestFit="1" customWidth="1"/>
    <col min="1537" max="1537" width="34.7109375" customWidth="1"/>
    <col min="1538" max="1539" width="15.7109375" bestFit="1" customWidth="1"/>
    <col min="1793" max="1793" width="34.7109375" customWidth="1"/>
    <col min="1794" max="1795" width="15.7109375" bestFit="1" customWidth="1"/>
    <col min="2049" max="2049" width="34.7109375" customWidth="1"/>
    <col min="2050" max="2051" width="15.7109375" bestFit="1" customWidth="1"/>
    <col min="2305" max="2305" width="34.7109375" customWidth="1"/>
    <col min="2306" max="2307" width="15.7109375" bestFit="1" customWidth="1"/>
    <col min="2561" max="2561" width="34.7109375" customWidth="1"/>
    <col min="2562" max="2563" width="15.7109375" bestFit="1" customWidth="1"/>
    <col min="2817" max="2817" width="34.7109375" customWidth="1"/>
    <col min="2818" max="2819" width="15.7109375" bestFit="1" customWidth="1"/>
    <col min="3073" max="3073" width="34.7109375" customWidth="1"/>
    <col min="3074" max="3075" width="15.7109375" bestFit="1" customWidth="1"/>
    <col min="3329" max="3329" width="34.7109375" customWidth="1"/>
    <col min="3330" max="3331" width="15.7109375" bestFit="1" customWidth="1"/>
    <col min="3585" max="3585" width="34.7109375" customWidth="1"/>
    <col min="3586" max="3587" width="15.7109375" bestFit="1" customWidth="1"/>
    <col min="3841" max="3841" width="34.7109375" customWidth="1"/>
    <col min="3842" max="3843" width="15.7109375" bestFit="1" customWidth="1"/>
    <col min="4097" max="4097" width="34.7109375" customWidth="1"/>
    <col min="4098" max="4099" width="15.7109375" bestFit="1" customWidth="1"/>
    <col min="4353" max="4353" width="34.7109375" customWidth="1"/>
    <col min="4354" max="4355" width="15.7109375" bestFit="1" customWidth="1"/>
    <col min="4609" max="4609" width="34.7109375" customWidth="1"/>
    <col min="4610" max="4611" width="15.7109375" bestFit="1" customWidth="1"/>
    <col min="4865" max="4865" width="34.7109375" customWidth="1"/>
    <col min="4866" max="4867" width="15.7109375" bestFit="1" customWidth="1"/>
    <col min="5121" max="5121" width="34.7109375" customWidth="1"/>
    <col min="5122" max="5123" width="15.7109375" bestFit="1" customWidth="1"/>
    <col min="5377" max="5377" width="34.7109375" customWidth="1"/>
    <col min="5378" max="5379" width="15.7109375" bestFit="1" customWidth="1"/>
    <col min="5633" max="5633" width="34.7109375" customWidth="1"/>
    <col min="5634" max="5635" width="15.7109375" bestFit="1" customWidth="1"/>
    <col min="5889" max="5889" width="34.7109375" customWidth="1"/>
    <col min="5890" max="5891" width="15.7109375" bestFit="1" customWidth="1"/>
    <col min="6145" max="6145" width="34.7109375" customWidth="1"/>
    <col min="6146" max="6147" width="15.7109375" bestFit="1" customWidth="1"/>
    <col min="6401" max="6401" width="34.7109375" customWidth="1"/>
    <col min="6402" max="6403" width="15.7109375" bestFit="1" customWidth="1"/>
    <col min="6657" max="6657" width="34.7109375" customWidth="1"/>
    <col min="6658" max="6659" width="15.7109375" bestFit="1" customWidth="1"/>
    <col min="6913" max="6913" width="34.7109375" customWidth="1"/>
    <col min="6914" max="6915" width="15.7109375" bestFit="1" customWidth="1"/>
    <col min="7169" max="7169" width="34.7109375" customWidth="1"/>
    <col min="7170" max="7171" width="15.7109375" bestFit="1" customWidth="1"/>
    <col min="7425" max="7425" width="34.7109375" customWidth="1"/>
    <col min="7426" max="7427" width="15.7109375" bestFit="1" customWidth="1"/>
    <col min="7681" max="7681" width="34.7109375" customWidth="1"/>
    <col min="7682" max="7683" width="15.7109375" bestFit="1" customWidth="1"/>
    <col min="7937" max="7937" width="34.7109375" customWidth="1"/>
    <col min="7938" max="7939" width="15.7109375" bestFit="1" customWidth="1"/>
    <col min="8193" max="8193" width="34.7109375" customWidth="1"/>
    <col min="8194" max="8195" width="15.7109375" bestFit="1" customWidth="1"/>
    <col min="8449" max="8449" width="34.7109375" customWidth="1"/>
    <col min="8450" max="8451" width="15.7109375" bestFit="1" customWidth="1"/>
    <col min="8705" max="8705" width="34.7109375" customWidth="1"/>
    <col min="8706" max="8707" width="15.7109375" bestFit="1" customWidth="1"/>
    <col min="8961" max="8961" width="34.7109375" customWidth="1"/>
    <col min="8962" max="8963" width="15.7109375" bestFit="1" customWidth="1"/>
    <col min="9217" max="9217" width="34.7109375" customWidth="1"/>
    <col min="9218" max="9219" width="15.7109375" bestFit="1" customWidth="1"/>
    <col min="9473" max="9473" width="34.7109375" customWidth="1"/>
    <col min="9474" max="9475" width="15.7109375" bestFit="1" customWidth="1"/>
    <col min="9729" max="9729" width="34.7109375" customWidth="1"/>
    <col min="9730" max="9731" width="15.7109375" bestFit="1" customWidth="1"/>
    <col min="9985" max="9985" width="34.7109375" customWidth="1"/>
    <col min="9986" max="9987" width="15.7109375" bestFit="1" customWidth="1"/>
    <col min="10241" max="10241" width="34.7109375" customWidth="1"/>
    <col min="10242" max="10243" width="15.7109375" bestFit="1" customWidth="1"/>
    <col min="10497" max="10497" width="34.7109375" customWidth="1"/>
    <col min="10498" max="10499" width="15.7109375" bestFit="1" customWidth="1"/>
    <col min="10753" max="10753" width="34.7109375" customWidth="1"/>
    <col min="10754" max="10755" width="15.7109375" bestFit="1" customWidth="1"/>
    <col min="11009" max="11009" width="34.7109375" customWidth="1"/>
    <col min="11010" max="11011" width="15.7109375" bestFit="1" customWidth="1"/>
    <col min="11265" max="11265" width="34.7109375" customWidth="1"/>
    <col min="11266" max="11267" width="15.7109375" bestFit="1" customWidth="1"/>
    <col min="11521" max="11521" width="34.7109375" customWidth="1"/>
    <col min="11522" max="11523" width="15.7109375" bestFit="1" customWidth="1"/>
    <col min="11777" max="11777" width="34.7109375" customWidth="1"/>
    <col min="11778" max="11779" width="15.7109375" bestFit="1" customWidth="1"/>
    <col min="12033" max="12033" width="34.7109375" customWidth="1"/>
    <col min="12034" max="12035" width="15.7109375" bestFit="1" customWidth="1"/>
    <col min="12289" max="12289" width="34.7109375" customWidth="1"/>
    <col min="12290" max="12291" width="15.7109375" bestFit="1" customWidth="1"/>
    <col min="12545" max="12545" width="34.7109375" customWidth="1"/>
    <col min="12546" max="12547" width="15.7109375" bestFit="1" customWidth="1"/>
    <col min="12801" max="12801" width="34.7109375" customWidth="1"/>
    <col min="12802" max="12803" width="15.7109375" bestFit="1" customWidth="1"/>
    <col min="13057" max="13057" width="34.7109375" customWidth="1"/>
    <col min="13058" max="13059" width="15.7109375" bestFit="1" customWidth="1"/>
    <col min="13313" max="13313" width="34.7109375" customWidth="1"/>
    <col min="13314" max="13315" width="15.7109375" bestFit="1" customWidth="1"/>
    <col min="13569" max="13569" width="34.7109375" customWidth="1"/>
    <col min="13570" max="13571" width="15.7109375" bestFit="1" customWidth="1"/>
    <col min="13825" max="13825" width="34.7109375" customWidth="1"/>
    <col min="13826" max="13827" width="15.7109375" bestFit="1" customWidth="1"/>
    <col min="14081" max="14081" width="34.7109375" customWidth="1"/>
    <col min="14082" max="14083" width="15.7109375" bestFit="1" customWidth="1"/>
    <col min="14337" max="14337" width="34.7109375" customWidth="1"/>
    <col min="14338" max="14339" width="15.7109375" bestFit="1" customWidth="1"/>
    <col min="14593" max="14593" width="34.7109375" customWidth="1"/>
    <col min="14594" max="14595" width="15.7109375" bestFit="1" customWidth="1"/>
    <col min="14849" max="14849" width="34.7109375" customWidth="1"/>
    <col min="14850" max="14851" width="15.7109375" bestFit="1" customWidth="1"/>
    <col min="15105" max="15105" width="34.7109375" customWidth="1"/>
    <col min="15106" max="15107" width="15.7109375" bestFit="1" customWidth="1"/>
    <col min="15361" max="15361" width="34.7109375" customWidth="1"/>
    <col min="15362" max="15363" width="15.7109375" bestFit="1" customWidth="1"/>
    <col min="15617" max="15617" width="34.7109375" customWidth="1"/>
    <col min="15618" max="15619" width="15.7109375" bestFit="1" customWidth="1"/>
    <col min="15873" max="15873" width="34.7109375" customWidth="1"/>
    <col min="15874" max="15875" width="15.7109375" bestFit="1" customWidth="1"/>
    <col min="16129" max="16129" width="34.7109375" customWidth="1"/>
    <col min="16130" max="16131" width="15.7109375" bestFit="1" customWidth="1"/>
  </cols>
  <sheetData>
    <row r="1" spans="1:7" s="6" customFormat="1" ht="55.15" customHeight="1" thickBot="1">
      <c r="A1" s="11" t="s">
        <v>674</v>
      </c>
      <c r="B1" s="11"/>
      <c r="C1" s="11"/>
      <c r="D1" s="11"/>
      <c r="E1" s="165"/>
      <c r="F1" s="165"/>
      <c r="G1" s="165"/>
    </row>
    <row r="2" spans="1:7" ht="19.5" customHeight="1" thickBot="1">
      <c r="E2" s="1142" t="s">
        <v>581</v>
      </c>
      <c r="F2" s="1143"/>
    </row>
    <row r="3" spans="1:7" s="6" customFormat="1" ht="24.75" customHeight="1" thickBot="1">
      <c r="A3" s="166"/>
      <c r="B3" s="645" t="s">
        <v>559</v>
      </c>
      <c r="C3" s="645" t="s">
        <v>601</v>
      </c>
      <c r="D3" s="6" t="s">
        <v>250</v>
      </c>
      <c r="E3" s="701" t="s">
        <v>256</v>
      </c>
      <c r="F3" s="616" t="s">
        <v>38</v>
      </c>
    </row>
    <row r="4" spans="1:7" s="6" customFormat="1" ht="19.899999999999999" customHeight="1">
      <c r="A4" s="175" t="s">
        <v>347</v>
      </c>
      <c r="B4" s="801">
        <v>19</v>
      </c>
      <c r="C4" s="801">
        <v>18</v>
      </c>
      <c r="D4" s="6" t="s">
        <v>250</v>
      </c>
      <c r="E4" s="802">
        <f>C4-B4</f>
        <v>-1</v>
      </c>
      <c r="F4" s="658">
        <f>(C4-B4)/B4</f>
        <v>-5.2631578947368418E-2</v>
      </c>
    </row>
    <row r="5" spans="1:7" s="6" customFormat="1" ht="19.899999999999999" customHeight="1">
      <c r="A5" s="176" t="s">
        <v>348</v>
      </c>
      <c r="B5" s="799">
        <v>832718</v>
      </c>
      <c r="C5" s="799">
        <v>858915</v>
      </c>
      <c r="D5" s="6" t="s">
        <v>250</v>
      </c>
      <c r="E5" s="263">
        <f t="shared" ref="E5:E6" si="0">C5-B5</f>
        <v>26197</v>
      </c>
      <c r="F5" s="74">
        <f t="shared" ref="F5:F6" si="1">(C5-B5)/B5</f>
        <v>3.1459629790637406E-2</v>
      </c>
    </row>
    <row r="6" spans="1:7" s="6" customFormat="1" ht="19.899999999999999" customHeight="1" thickBot="1">
      <c r="A6" s="177" t="s">
        <v>429</v>
      </c>
      <c r="B6" s="800">
        <v>3582000</v>
      </c>
      <c r="C6" s="800">
        <v>3810000</v>
      </c>
      <c r="D6" s="6" t="s">
        <v>214</v>
      </c>
      <c r="E6" s="265">
        <f t="shared" si="0"/>
        <v>228000</v>
      </c>
      <c r="F6" s="75">
        <f t="shared" si="1"/>
        <v>6.3651591289782247E-2</v>
      </c>
    </row>
    <row r="8" spans="1:7">
      <c r="A8" s="178"/>
    </row>
  </sheetData>
  <mergeCells count="1">
    <mergeCell ref="E2:F2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6"/>
  <sheetViews>
    <sheetView zoomScaleNormal="100" workbookViewId="0">
      <selection activeCell="F3" sqref="F3"/>
    </sheetView>
  </sheetViews>
  <sheetFormatPr baseColWidth="10" defaultRowHeight="12.75"/>
  <cols>
    <col min="1" max="1" width="52.140625" style="42" customWidth="1"/>
    <col min="2" max="2" width="14.7109375" style="42" customWidth="1"/>
    <col min="3" max="3" width="13.7109375" style="42" customWidth="1"/>
    <col min="4" max="4" width="2.28515625" style="45" customWidth="1"/>
    <col min="5" max="5" width="13.7109375" style="45" customWidth="1"/>
    <col min="6" max="6" width="14" style="45" customWidth="1"/>
    <col min="7" max="256" width="11.42578125" style="42"/>
    <col min="257" max="257" width="58.85546875" style="42" customWidth="1"/>
    <col min="258" max="259" width="14.7109375" style="42" customWidth="1"/>
    <col min="260" max="260" width="4.7109375" style="42" customWidth="1"/>
    <col min="261" max="262" width="14.7109375" style="42" customWidth="1"/>
    <col min="263" max="512" width="11.42578125" style="42"/>
    <col min="513" max="513" width="58.85546875" style="42" customWidth="1"/>
    <col min="514" max="515" width="14.7109375" style="42" customWidth="1"/>
    <col min="516" max="516" width="4.7109375" style="42" customWidth="1"/>
    <col min="517" max="518" width="14.7109375" style="42" customWidth="1"/>
    <col min="519" max="768" width="11.42578125" style="42"/>
    <col min="769" max="769" width="58.85546875" style="42" customWidth="1"/>
    <col min="770" max="771" width="14.7109375" style="42" customWidth="1"/>
    <col min="772" max="772" width="4.7109375" style="42" customWidth="1"/>
    <col min="773" max="774" width="14.7109375" style="42" customWidth="1"/>
    <col min="775" max="1024" width="11.42578125" style="42"/>
    <col min="1025" max="1025" width="58.85546875" style="42" customWidth="1"/>
    <col min="1026" max="1027" width="14.7109375" style="42" customWidth="1"/>
    <col min="1028" max="1028" width="4.7109375" style="42" customWidth="1"/>
    <col min="1029" max="1030" width="14.7109375" style="42" customWidth="1"/>
    <col min="1031" max="1280" width="11.42578125" style="42"/>
    <col min="1281" max="1281" width="58.85546875" style="42" customWidth="1"/>
    <col min="1282" max="1283" width="14.7109375" style="42" customWidth="1"/>
    <col min="1284" max="1284" width="4.7109375" style="42" customWidth="1"/>
    <col min="1285" max="1286" width="14.7109375" style="42" customWidth="1"/>
    <col min="1287" max="1536" width="11.42578125" style="42"/>
    <col min="1537" max="1537" width="58.85546875" style="42" customWidth="1"/>
    <col min="1538" max="1539" width="14.7109375" style="42" customWidth="1"/>
    <col min="1540" max="1540" width="4.7109375" style="42" customWidth="1"/>
    <col min="1541" max="1542" width="14.7109375" style="42" customWidth="1"/>
    <col min="1543" max="1792" width="11.42578125" style="42"/>
    <col min="1793" max="1793" width="58.85546875" style="42" customWidth="1"/>
    <col min="1794" max="1795" width="14.7109375" style="42" customWidth="1"/>
    <col min="1796" max="1796" width="4.7109375" style="42" customWidth="1"/>
    <col min="1797" max="1798" width="14.7109375" style="42" customWidth="1"/>
    <col min="1799" max="2048" width="11.42578125" style="42"/>
    <col min="2049" max="2049" width="58.85546875" style="42" customWidth="1"/>
    <col min="2050" max="2051" width="14.7109375" style="42" customWidth="1"/>
    <col min="2052" max="2052" width="4.7109375" style="42" customWidth="1"/>
    <col min="2053" max="2054" width="14.7109375" style="42" customWidth="1"/>
    <col min="2055" max="2304" width="11.42578125" style="42"/>
    <col min="2305" max="2305" width="58.85546875" style="42" customWidth="1"/>
    <col min="2306" max="2307" width="14.7109375" style="42" customWidth="1"/>
    <col min="2308" max="2308" width="4.7109375" style="42" customWidth="1"/>
    <col min="2309" max="2310" width="14.7109375" style="42" customWidth="1"/>
    <col min="2311" max="2560" width="11.42578125" style="42"/>
    <col min="2561" max="2561" width="58.85546875" style="42" customWidth="1"/>
    <col min="2562" max="2563" width="14.7109375" style="42" customWidth="1"/>
    <col min="2564" max="2564" width="4.7109375" style="42" customWidth="1"/>
    <col min="2565" max="2566" width="14.7109375" style="42" customWidth="1"/>
    <col min="2567" max="2816" width="11.42578125" style="42"/>
    <col min="2817" max="2817" width="58.85546875" style="42" customWidth="1"/>
    <col min="2818" max="2819" width="14.7109375" style="42" customWidth="1"/>
    <col min="2820" max="2820" width="4.7109375" style="42" customWidth="1"/>
    <col min="2821" max="2822" width="14.7109375" style="42" customWidth="1"/>
    <col min="2823" max="3072" width="11.42578125" style="42"/>
    <col min="3073" max="3073" width="58.85546875" style="42" customWidth="1"/>
    <col min="3074" max="3075" width="14.7109375" style="42" customWidth="1"/>
    <col min="3076" max="3076" width="4.7109375" style="42" customWidth="1"/>
    <col min="3077" max="3078" width="14.7109375" style="42" customWidth="1"/>
    <col min="3079" max="3328" width="11.42578125" style="42"/>
    <col min="3329" max="3329" width="58.85546875" style="42" customWidth="1"/>
    <col min="3330" max="3331" width="14.7109375" style="42" customWidth="1"/>
    <col min="3332" max="3332" width="4.7109375" style="42" customWidth="1"/>
    <col min="3333" max="3334" width="14.7109375" style="42" customWidth="1"/>
    <col min="3335" max="3584" width="11.42578125" style="42"/>
    <col min="3585" max="3585" width="58.85546875" style="42" customWidth="1"/>
    <col min="3586" max="3587" width="14.7109375" style="42" customWidth="1"/>
    <col min="3588" max="3588" width="4.7109375" style="42" customWidth="1"/>
    <col min="3589" max="3590" width="14.7109375" style="42" customWidth="1"/>
    <col min="3591" max="3840" width="11.42578125" style="42"/>
    <col min="3841" max="3841" width="58.85546875" style="42" customWidth="1"/>
    <col min="3842" max="3843" width="14.7109375" style="42" customWidth="1"/>
    <col min="3844" max="3844" width="4.7109375" style="42" customWidth="1"/>
    <col min="3845" max="3846" width="14.7109375" style="42" customWidth="1"/>
    <col min="3847" max="4096" width="11.42578125" style="42"/>
    <col min="4097" max="4097" width="58.85546875" style="42" customWidth="1"/>
    <col min="4098" max="4099" width="14.7109375" style="42" customWidth="1"/>
    <col min="4100" max="4100" width="4.7109375" style="42" customWidth="1"/>
    <col min="4101" max="4102" width="14.7109375" style="42" customWidth="1"/>
    <col min="4103" max="4352" width="11.42578125" style="42"/>
    <col min="4353" max="4353" width="58.85546875" style="42" customWidth="1"/>
    <col min="4354" max="4355" width="14.7109375" style="42" customWidth="1"/>
    <col min="4356" max="4356" width="4.7109375" style="42" customWidth="1"/>
    <col min="4357" max="4358" width="14.7109375" style="42" customWidth="1"/>
    <col min="4359" max="4608" width="11.42578125" style="42"/>
    <col min="4609" max="4609" width="58.85546875" style="42" customWidth="1"/>
    <col min="4610" max="4611" width="14.7109375" style="42" customWidth="1"/>
    <col min="4612" max="4612" width="4.7109375" style="42" customWidth="1"/>
    <col min="4613" max="4614" width="14.7109375" style="42" customWidth="1"/>
    <col min="4615" max="4864" width="11.42578125" style="42"/>
    <col min="4865" max="4865" width="58.85546875" style="42" customWidth="1"/>
    <col min="4866" max="4867" width="14.7109375" style="42" customWidth="1"/>
    <col min="4868" max="4868" width="4.7109375" style="42" customWidth="1"/>
    <col min="4869" max="4870" width="14.7109375" style="42" customWidth="1"/>
    <col min="4871" max="5120" width="11.42578125" style="42"/>
    <col min="5121" max="5121" width="58.85546875" style="42" customWidth="1"/>
    <col min="5122" max="5123" width="14.7109375" style="42" customWidth="1"/>
    <col min="5124" max="5124" width="4.7109375" style="42" customWidth="1"/>
    <col min="5125" max="5126" width="14.7109375" style="42" customWidth="1"/>
    <col min="5127" max="5376" width="11.42578125" style="42"/>
    <col min="5377" max="5377" width="58.85546875" style="42" customWidth="1"/>
    <col min="5378" max="5379" width="14.7109375" style="42" customWidth="1"/>
    <col min="5380" max="5380" width="4.7109375" style="42" customWidth="1"/>
    <col min="5381" max="5382" width="14.7109375" style="42" customWidth="1"/>
    <col min="5383" max="5632" width="11.42578125" style="42"/>
    <col min="5633" max="5633" width="58.85546875" style="42" customWidth="1"/>
    <col min="5634" max="5635" width="14.7109375" style="42" customWidth="1"/>
    <col min="5636" max="5636" width="4.7109375" style="42" customWidth="1"/>
    <col min="5637" max="5638" width="14.7109375" style="42" customWidth="1"/>
    <col min="5639" max="5888" width="11.42578125" style="42"/>
    <col min="5889" max="5889" width="58.85546875" style="42" customWidth="1"/>
    <col min="5890" max="5891" width="14.7109375" style="42" customWidth="1"/>
    <col min="5892" max="5892" width="4.7109375" style="42" customWidth="1"/>
    <col min="5893" max="5894" width="14.7109375" style="42" customWidth="1"/>
    <col min="5895" max="6144" width="11.42578125" style="42"/>
    <col min="6145" max="6145" width="58.85546875" style="42" customWidth="1"/>
    <col min="6146" max="6147" width="14.7109375" style="42" customWidth="1"/>
    <col min="6148" max="6148" width="4.7109375" style="42" customWidth="1"/>
    <col min="6149" max="6150" width="14.7109375" style="42" customWidth="1"/>
    <col min="6151" max="6400" width="11.42578125" style="42"/>
    <col min="6401" max="6401" width="58.85546875" style="42" customWidth="1"/>
    <col min="6402" max="6403" width="14.7109375" style="42" customWidth="1"/>
    <col min="6404" max="6404" width="4.7109375" style="42" customWidth="1"/>
    <col min="6405" max="6406" width="14.7109375" style="42" customWidth="1"/>
    <col min="6407" max="6656" width="11.42578125" style="42"/>
    <col min="6657" max="6657" width="58.85546875" style="42" customWidth="1"/>
    <col min="6658" max="6659" width="14.7109375" style="42" customWidth="1"/>
    <col min="6660" max="6660" width="4.7109375" style="42" customWidth="1"/>
    <col min="6661" max="6662" width="14.7109375" style="42" customWidth="1"/>
    <col min="6663" max="6912" width="11.42578125" style="42"/>
    <col min="6913" max="6913" width="58.85546875" style="42" customWidth="1"/>
    <col min="6914" max="6915" width="14.7109375" style="42" customWidth="1"/>
    <col min="6916" max="6916" width="4.7109375" style="42" customWidth="1"/>
    <col min="6917" max="6918" width="14.7109375" style="42" customWidth="1"/>
    <col min="6919" max="7168" width="11.42578125" style="42"/>
    <col min="7169" max="7169" width="58.85546875" style="42" customWidth="1"/>
    <col min="7170" max="7171" width="14.7109375" style="42" customWidth="1"/>
    <col min="7172" max="7172" width="4.7109375" style="42" customWidth="1"/>
    <col min="7173" max="7174" width="14.7109375" style="42" customWidth="1"/>
    <col min="7175" max="7424" width="11.42578125" style="42"/>
    <col min="7425" max="7425" width="58.85546875" style="42" customWidth="1"/>
    <col min="7426" max="7427" width="14.7109375" style="42" customWidth="1"/>
    <col min="7428" max="7428" width="4.7109375" style="42" customWidth="1"/>
    <col min="7429" max="7430" width="14.7109375" style="42" customWidth="1"/>
    <col min="7431" max="7680" width="11.42578125" style="42"/>
    <col min="7681" max="7681" width="58.85546875" style="42" customWidth="1"/>
    <col min="7682" max="7683" width="14.7109375" style="42" customWidth="1"/>
    <col min="7684" max="7684" width="4.7109375" style="42" customWidth="1"/>
    <col min="7685" max="7686" width="14.7109375" style="42" customWidth="1"/>
    <col min="7687" max="7936" width="11.42578125" style="42"/>
    <col min="7937" max="7937" width="58.85546875" style="42" customWidth="1"/>
    <col min="7938" max="7939" width="14.7109375" style="42" customWidth="1"/>
    <col min="7940" max="7940" width="4.7109375" style="42" customWidth="1"/>
    <col min="7941" max="7942" width="14.7109375" style="42" customWidth="1"/>
    <col min="7943" max="8192" width="11.42578125" style="42"/>
    <col min="8193" max="8193" width="58.85546875" style="42" customWidth="1"/>
    <col min="8194" max="8195" width="14.7109375" style="42" customWidth="1"/>
    <col min="8196" max="8196" width="4.7109375" style="42" customWidth="1"/>
    <col min="8197" max="8198" width="14.7109375" style="42" customWidth="1"/>
    <col min="8199" max="8448" width="11.42578125" style="42"/>
    <col min="8449" max="8449" width="58.85546875" style="42" customWidth="1"/>
    <col min="8450" max="8451" width="14.7109375" style="42" customWidth="1"/>
    <col min="8452" max="8452" width="4.7109375" style="42" customWidth="1"/>
    <col min="8453" max="8454" width="14.7109375" style="42" customWidth="1"/>
    <col min="8455" max="8704" width="11.42578125" style="42"/>
    <col min="8705" max="8705" width="58.85546875" style="42" customWidth="1"/>
    <col min="8706" max="8707" width="14.7109375" style="42" customWidth="1"/>
    <col min="8708" max="8708" width="4.7109375" style="42" customWidth="1"/>
    <col min="8709" max="8710" width="14.7109375" style="42" customWidth="1"/>
    <col min="8711" max="8960" width="11.42578125" style="42"/>
    <col min="8961" max="8961" width="58.85546875" style="42" customWidth="1"/>
    <col min="8962" max="8963" width="14.7109375" style="42" customWidth="1"/>
    <col min="8964" max="8964" width="4.7109375" style="42" customWidth="1"/>
    <col min="8965" max="8966" width="14.7109375" style="42" customWidth="1"/>
    <col min="8967" max="9216" width="11.42578125" style="42"/>
    <col min="9217" max="9217" width="58.85546875" style="42" customWidth="1"/>
    <col min="9218" max="9219" width="14.7109375" style="42" customWidth="1"/>
    <col min="9220" max="9220" width="4.7109375" style="42" customWidth="1"/>
    <col min="9221" max="9222" width="14.7109375" style="42" customWidth="1"/>
    <col min="9223" max="9472" width="11.42578125" style="42"/>
    <col min="9473" max="9473" width="58.85546875" style="42" customWidth="1"/>
    <col min="9474" max="9475" width="14.7109375" style="42" customWidth="1"/>
    <col min="9476" max="9476" width="4.7109375" style="42" customWidth="1"/>
    <col min="9477" max="9478" width="14.7109375" style="42" customWidth="1"/>
    <col min="9479" max="9728" width="11.42578125" style="42"/>
    <col min="9729" max="9729" width="58.85546875" style="42" customWidth="1"/>
    <col min="9730" max="9731" width="14.7109375" style="42" customWidth="1"/>
    <col min="9732" max="9732" width="4.7109375" style="42" customWidth="1"/>
    <col min="9733" max="9734" width="14.7109375" style="42" customWidth="1"/>
    <col min="9735" max="9984" width="11.42578125" style="42"/>
    <col min="9985" max="9985" width="58.85546875" style="42" customWidth="1"/>
    <col min="9986" max="9987" width="14.7109375" style="42" customWidth="1"/>
    <col min="9988" max="9988" width="4.7109375" style="42" customWidth="1"/>
    <col min="9989" max="9990" width="14.7109375" style="42" customWidth="1"/>
    <col min="9991" max="10240" width="11.42578125" style="42"/>
    <col min="10241" max="10241" width="58.85546875" style="42" customWidth="1"/>
    <col min="10242" max="10243" width="14.7109375" style="42" customWidth="1"/>
    <col min="10244" max="10244" width="4.7109375" style="42" customWidth="1"/>
    <col min="10245" max="10246" width="14.7109375" style="42" customWidth="1"/>
    <col min="10247" max="10496" width="11.42578125" style="42"/>
    <col min="10497" max="10497" width="58.85546875" style="42" customWidth="1"/>
    <col min="10498" max="10499" width="14.7109375" style="42" customWidth="1"/>
    <col min="10500" max="10500" width="4.7109375" style="42" customWidth="1"/>
    <col min="10501" max="10502" width="14.7109375" style="42" customWidth="1"/>
    <col min="10503" max="10752" width="11.42578125" style="42"/>
    <col min="10753" max="10753" width="58.85546875" style="42" customWidth="1"/>
    <col min="10754" max="10755" width="14.7109375" style="42" customWidth="1"/>
    <col min="10756" max="10756" width="4.7109375" style="42" customWidth="1"/>
    <col min="10757" max="10758" width="14.7109375" style="42" customWidth="1"/>
    <col min="10759" max="11008" width="11.42578125" style="42"/>
    <col min="11009" max="11009" width="58.85546875" style="42" customWidth="1"/>
    <col min="11010" max="11011" width="14.7109375" style="42" customWidth="1"/>
    <col min="11012" max="11012" width="4.7109375" style="42" customWidth="1"/>
    <col min="11013" max="11014" width="14.7109375" style="42" customWidth="1"/>
    <col min="11015" max="11264" width="11.42578125" style="42"/>
    <col min="11265" max="11265" width="58.85546875" style="42" customWidth="1"/>
    <col min="11266" max="11267" width="14.7109375" style="42" customWidth="1"/>
    <col min="11268" max="11268" width="4.7109375" style="42" customWidth="1"/>
    <col min="11269" max="11270" width="14.7109375" style="42" customWidth="1"/>
    <col min="11271" max="11520" width="11.42578125" style="42"/>
    <col min="11521" max="11521" width="58.85546875" style="42" customWidth="1"/>
    <col min="11522" max="11523" width="14.7109375" style="42" customWidth="1"/>
    <col min="11524" max="11524" width="4.7109375" style="42" customWidth="1"/>
    <col min="11525" max="11526" width="14.7109375" style="42" customWidth="1"/>
    <col min="11527" max="11776" width="11.42578125" style="42"/>
    <col min="11777" max="11777" width="58.85546875" style="42" customWidth="1"/>
    <col min="11778" max="11779" width="14.7109375" style="42" customWidth="1"/>
    <col min="11780" max="11780" width="4.7109375" style="42" customWidth="1"/>
    <col min="11781" max="11782" width="14.7109375" style="42" customWidth="1"/>
    <col min="11783" max="12032" width="11.42578125" style="42"/>
    <col min="12033" max="12033" width="58.85546875" style="42" customWidth="1"/>
    <col min="12034" max="12035" width="14.7109375" style="42" customWidth="1"/>
    <col min="12036" max="12036" width="4.7109375" style="42" customWidth="1"/>
    <col min="12037" max="12038" width="14.7109375" style="42" customWidth="1"/>
    <col min="12039" max="12288" width="11.42578125" style="42"/>
    <col min="12289" max="12289" width="58.85546875" style="42" customWidth="1"/>
    <col min="12290" max="12291" width="14.7109375" style="42" customWidth="1"/>
    <col min="12292" max="12292" width="4.7109375" style="42" customWidth="1"/>
    <col min="12293" max="12294" width="14.7109375" style="42" customWidth="1"/>
    <col min="12295" max="12544" width="11.42578125" style="42"/>
    <col min="12545" max="12545" width="58.85546875" style="42" customWidth="1"/>
    <col min="12546" max="12547" width="14.7109375" style="42" customWidth="1"/>
    <col min="12548" max="12548" width="4.7109375" style="42" customWidth="1"/>
    <col min="12549" max="12550" width="14.7109375" style="42" customWidth="1"/>
    <col min="12551" max="12800" width="11.42578125" style="42"/>
    <col min="12801" max="12801" width="58.85546875" style="42" customWidth="1"/>
    <col min="12802" max="12803" width="14.7109375" style="42" customWidth="1"/>
    <col min="12804" max="12804" width="4.7109375" style="42" customWidth="1"/>
    <col min="12805" max="12806" width="14.7109375" style="42" customWidth="1"/>
    <col min="12807" max="13056" width="11.42578125" style="42"/>
    <col min="13057" max="13057" width="58.85546875" style="42" customWidth="1"/>
    <col min="13058" max="13059" width="14.7109375" style="42" customWidth="1"/>
    <col min="13060" max="13060" width="4.7109375" style="42" customWidth="1"/>
    <col min="13061" max="13062" width="14.7109375" style="42" customWidth="1"/>
    <col min="13063" max="13312" width="11.42578125" style="42"/>
    <col min="13313" max="13313" width="58.85546875" style="42" customWidth="1"/>
    <col min="13314" max="13315" width="14.7109375" style="42" customWidth="1"/>
    <col min="13316" max="13316" width="4.7109375" style="42" customWidth="1"/>
    <col min="13317" max="13318" width="14.7109375" style="42" customWidth="1"/>
    <col min="13319" max="13568" width="11.42578125" style="42"/>
    <col min="13569" max="13569" width="58.85546875" style="42" customWidth="1"/>
    <col min="13570" max="13571" width="14.7109375" style="42" customWidth="1"/>
    <col min="13572" max="13572" width="4.7109375" style="42" customWidth="1"/>
    <col min="13573" max="13574" width="14.7109375" style="42" customWidth="1"/>
    <col min="13575" max="13824" width="11.42578125" style="42"/>
    <col min="13825" max="13825" width="58.85546875" style="42" customWidth="1"/>
    <col min="13826" max="13827" width="14.7109375" style="42" customWidth="1"/>
    <col min="13828" max="13828" width="4.7109375" style="42" customWidth="1"/>
    <col min="13829" max="13830" width="14.7109375" style="42" customWidth="1"/>
    <col min="13831" max="14080" width="11.42578125" style="42"/>
    <col min="14081" max="14081" width="58.85546875" style="42" customWidth="1"/>
    <col min="14082" max="14083" width="14.7109375" style="42" customWidth="1"/>
    <col min="14084" max="14084" width="4.7109375" style="42" customWidth="1"/>
    <col min="14085" max="14086" width="14.7109375" style="42" customWidth="1"/>
    <col min="14087" max="14336" width="11.42578125" style="42"/>
    <col min="14337" max="14337" width="58.85546875" style="42" customWidth="1"/>
    <col min="14338" max="14339" width="14.7109375" style="42" customWidth="1"/>
    <col min="14340" max="14340" width="4.7109375" style="42" customWidth="1"/>
    <col min="14341" max="14342" width="14.7109375" style="42" customWidth="1"/>
    <col min="14343" max="14592" width="11.42578125" style="42"/>
    <col min="14593" max="14593" width="58.85546875" style="42" customWidth="1"/>
    <col min="14594" max="14595" width="14.7109375" style="42" customWidth="1"/>
    <col min="14596" max="14596" width="4.7109375" style="42" customWidth="1"/>
    <col min="14597" max="14598" width="14.7109375" style="42" customWidth="1"/>
    <col min="14599" max="14848" width="11.42578125" style="42"/>
    <col min="14849" max="14849" width="58.85546875" style="42" customWidth="1"/>
    <col min="14850" max="14851" width="14.7109375" style="42" customWidth="1"/>
    <col min="14852" max="14852" width="4.7109375" style="42" customWidth="1"/>
    <col min="14853" max="14854" width="14.7109375" style="42" customWidth="1"/>
    <col min="14855" max="15104" width="11.42578125" style="42"/>
    <col min="15105" max="15105" width="58.85546875" style="42" customWidth="1"/>
    <col min="15106" max="15107" width="14.7109375" style="42" customWidth="1"/>
    <col min="15108" max="15108" width="4.7109375" style="42" customWidth="1"/>
    <col min="15109" max="15110" width="14.7109375" style="42" customWidth="1"/>
    <col min="15111" max="15360" width="11.42578125" style="42"/>
    <col min="15361" max="15361" width="58.85546875" style="42" customWidth="1"/>
    <col min="15362" max="15363" width="14.7109375" style="42" customWidth="1"/>
    <col min="15364" max="15364" width="4.7109375" style="42" customWidth="1"/>
    <col min="15365" max="15366" width="14.7109375" style="42" customWidth="1"/>
    <col min="15367" max="15616" width="11.42578125" style="42"/>
    <col min="15617" max="15617" width="58.85546875" style="42" customWidth="1"/>
    <col min="15618" max="15619" width="14.7109375" style="42" customWidth="1"/>
    <col min="15620" max="15620" width="4.7109375" style="42" customWidth="1"/>
    <col min="15621" max="15622" width="14.7109375" style="42" customWidth="1"/>
    <col min="15623" max="15872" width="11.42578125" style="42"/>
    <col min="15873" max="15873" width="58.85546875" style="42" customWidth="1"/>
    <col min="15874" max="15875" width="14.7109375" style="42" customWidth="1"/>
    <col min="15876" max="15876" width="4.7109375" style="42" customWidth="1"/>
    <col min="15877" max="15878" width="14.7109375" style="42" customWidth="1"/>
    <col min="15879" max="16128" width="11.42578125" style="42"/>
    <col min="16129" max="16129" width="58.85546875" style="42" customWidth="1"/>
    <col min="16130" max="16131" width="14.7109375" style="42" customWidth="1"/>
    <col min="16132" max="16132" width="4.7109375" style="42" customWidth="1"/>
    <col min="16133" max="16134" width="14.7109375" style="42" customWidth="1"/>
    <col min="16135" max="16384" width="11.42578125" style="42"/>
  </cols>
  <sheetData>
    <row r="1" spans="1:9" s="78" customFormat="1" ht="45" customHeight="1">
      <c r="A1" s="81" t="s">
        <v>675</v>
      </c>
      <c r="B1" s="81"/>
      <c r="C1" s="81"/>
      <c r="D1" s="81"/>
      <c r="E1" s="81"/>
      <c r="F1" s="81"/>
    </row>
    <row r="2" spans="1:9" s="78" customFormat="1" ht="19.149999999999999" customHeight="1">
      <c r="A2" s="99"/>
      <c r="B2" s="99"/>
      <c r="C2" s="99"/>
      <c r="D2" s="99"/>
      <c r="E2" s="99"/>
      <c r="F2" s="99"/>
    </row>
    <row r="3" spans="1:9" s="78" customFormat="1" ht="35.25" customHeight="1">
      <c r="A3" s="783" t="s">
        <v>349</v>
      </c>
      <c r="B3" s="99"/>
      <c r="C3" s="99"/>
      <c r="D3" s="99"/>
      <c r="E3" s="99"/>
      <c r="F3" s="99"/>
    </row>
    <row r="4" spans="1:9" s="78" customFormat="1" ht="12" customHeight="1" thickBot="1">
      <c r="A4" s="99"/>
      <c r="B4" s="99"/>
      <c r="C4" s="99"/>
      <c r="D4" s="111"/>
      <c r="E4" s="45"/>
      <c r="F4" s="45"/>
    </row>
    <row r="5" spans="1:9" ht="19.899999999999999" customHeight="1" thickBot="1">
      <c r="B5" s="611">
        <v>2018</v>
      </c>
      <c r="C5" s="763">
        <v>2019</v>
      </c>
      <c r="D5" s="142"/>
      <c r="E5" s="1121" t="s">
        <v>581</v>
      </c>
      <c r="F5" s="1122"/>
    </row>
    <row r="6" spans="1:9" s="45" customFormat="1" ht="27" customHeight="1" thickBot="1">
      <c r="A6" s="179"/>
      <c r="B6" s="583" t="s">
        <v>425</v>
      </c>
      <c r="C6" s="583" t="s">
        <v>425</v>
      </c>
      <c r="E6" s="701" t="s">
        <v>425</v>
      </c>
      <c r="F6" s="579" t="s">
        <v>38</v>
      </c>
      <c r="G6" s="42"/>
      <c r="H6" s="42"/>
    </row>
    <row r="7" spans="1:9" ht="19.899999999999999" customHeight="1">
      <c r="A7" s="784" t="s">
        <v>486</v>
      </c>
      <c r="B7" s="337">
        <v>178690.09760000001</v>
      </c>
      <c r="C7" s="337">
        <f>'C1'!C6</f>
        <v>174550.587</v>
      </c>
      <c r="E7" s="786">
        <f>C7-B7</f>
        <v>-4139.5106000000087</v>
      </c>
      <c r="F7" s="601">
        <f>(C7-B7)/B7</f>
        <v>-2.3165864564394352E-2</v>
      </c>
      <c r="G7" s="134"/>
      <c r="H7" s="966"/>
    </row>
    <row r="8" spans="1:9" ht="19.899999999999999" customHeight="1" thickBot="1">
      <c r="A8" s="785" t="s">
        <v>487</v>
      </c>
      <c r="B8" s="338">
        <v>2460658.0424220962</v>
      </c>
      <c r="C8" s="338">
        <f>'G16'!C27</f>
        <v>2807276.9998872695</v>
      </c>
      <c r="E8" s="787">
        <f>C8-B8</f>
        <v>346618.95746517321</v>
      </c>
      <c r="F8" s="605">
        <f>(C8-B8)/B8</f>
        <v>0.14086433445420407</v>
      </c>
      <c r="H8" s="966"/>
    </row>
    <row r="9" spans="1:9" ht="21.75" customHeight="1" thickBot="1">
      <c r="A9" s="778" t="s">
        <v>349</v>
      </c>
      <c r="B9" s="967">
        <f>+B7/B8</f>
        <v>7.2618825744722421E-2</v>
      </c>
      <c r="C9" s="967">
        <f>+C7/C8</f>
        <v>6.217789944027944E-2</v>
      </c>
      <c r="E9" s="968">
        <f>C9-B9</f>
        <v>-1.0440926304442981E-2</v>
      </c>
      <c r="F9" s="789">
        <f>(C9-B9)/B9</f>
        <v>-0.14377712937890319</v>
      </c>
    </row>
    <row r="10" spans="1:9" ht="20.25" customHeight="1">
      <c r="A10" s="180"/>
      <c r="C10" s="181"/>
      <c r="E10" s="42"/>
      <c r="F10" s="42"/>
    </row>
    <row r="11" spans="1:9" ht="23.45" customHeight="1">
      <c r="A11" s="783" t="s">
        <v>350</v>
      </c>
      <c r="B11" s="184"/>
      <c r="C11" s="184"/>
      <c r="D11" s="182"/>
    </row>
    <row r="12" spans="1:9" ht="13.5" thickBot="1"/>
    <row r="13" spans="1:9" s="6" customFormat="1" ht="19.899999999999999" customHeight="1" thickBot="1">
      <c r="A13" s="5"/>
      <c r="B13" s="621">
        <v>2018</v>
      </c>
      <c r="C13" s="570">
        <v>2019</v>
      </c>
      <c r="D13" s="4"/>
      <c r="E13" s="1103" t="s">
        <v>581</v>
      </c>
      <c r="F13" s="1104"/>
      <c r="G13"/>
      <c r="H13"/>
      <c r="I13"/>
    </row>
    <row r="14" spans="1:9" s="6" customFormat="1" ht="27" customHeight="1" thickBot="1">
      <c r="A14" s="5"/>
      <c r="B14" s="571" t="s">
        <v>48</v>
      </c>
      <c r="C14" s="571" t="s">
        <v>48</v>
      </c>
      <c r="E14" s="542" t="s">
        <v>48</v>
      </c>
      <c r="F14" s="790" t="s">
        <v>38</v>
      </c>
      <c r="G14"/>
      <c r="H14"/>
    </row>
    <row r="15" spans="1:9" s="6" customFormat="1" ht="19.899999999999999" customHeight="1">
      <c r="A15" s="784" t="s">
        <v>486</v>
      </c>
      <c r="B15" s="337">
        <v>178690.09760000001</v>
      </c>
      <c r="C15" s="337">
        <f>C7</f>
        <v>174550.587</v>
      </c>
      <c r="E15" s="791">
        <f>C15-B15</f>
        <v>-4139.5106000000087</v>
      </c>
      <c r="F15" s="601">
        <f>(C15-B15)/B15</f>
        <v>-2.3165864564394352E-2</v>
      </c>
      <c r="G15"/>
      <c r="H15"/>
      <c r="I15"/>
    </row>
    <row r="16" spans="1:9" s="6" customFormat="1" ht="19.899999999999999" customHeight="1" thickBot="1">
      <c r="A16" s="187" t="s">
        <v>602</v>
      </c>
      <c r="B16" s="234">
        <v>320</v>
      </c>
      <c r="C16" s="234">
        <f>'C4'!D7</f>
        <v>318</v>
      </c>
      <c r="E16" s="792">
        <f>C16-B16</f>
        <v>-2</v>
      </c>
      <c r="F16" s="605">
        <f>(C16-B16)/B16</f>
        <v>-6.2500000000000003E-3</v>
      </c>
    </row>
    <row r="17" spans="1:8" s="6" customFormat="1" ht="27" customHeight="1" thickBot="1">
      <c r="A17" s="779" t="s">
        <v>350</v>
      </c>
      <c r="B17" s="780">
        <f>(B15/B16)*1000</f>
        <v>558406.55500000005</v>
      </c>
      <c r="C17" s="780">
        <f>(C15/C16)*1000</f>
        <v>548901.21698113205</v>
      </c>
      <c r="E17" s="793">
        <f>C17-B17</f>
        <v>-9505.3380188680021</v>
      </c>
      <c r="F17" s="789">
        <f>(C17-B17)/B17</f>
        <v>-1.70222536497051E-2</v>
      </c>
    </row>
    <row r="18" spans="1:8" ht="19.5" customHeight="1"/>
    <row r="19" spans="1:8" ht="23.45" customHeight="1">
      <c r="A19" s="783" t="s">
        <v>351</v>
      </c>
      <c r="B19" s="184"/>
      <c r="C19" s="184"/>
      <c r="D19" s="182"/>
    </row>
    <row r="20" spans="1:8" ht="13.5" thickBot="1"/>
    <row r="21" spans="1:8" s="6" customFormat="1" ht="19.899999999999999" customHeight="1" thickBot="1">
      <c r="A21" s="185"/>
      <c r="B21" s="621">
        <v>2018</v>
      </c>
      <c r="C21" s="570">
        <v>2019</v>
      </c>
      <c r="D21" s="4"/>
      <c r="E21" s="1103" t="s">
        <v>581</v>
      </c>
      <c r="F21" s="1104"/>
    </row>
    <row r="22" spans="1:8" s="6" customFormat="1" ht="27" customHeight="1" thickBot="1">
      <c r="A22" s="5"/>
      <c r="B22" s="583" t="s">
        <v>425</v>
      </c>
      <c r="C22" s="583" t="s">
        <v>425</v>
      </c>
      <c r="E22" s="701" t="s">
        <v>425</v>
      </c>
      <c r="F22" s="790" t="s">
        <v>38</v>
      </c>
      <c r="G22"/>
      <c r="H22"/>
    </row>
    <row r="23" spans="1:8" s="6" customFormat="1" ht="19.899999999999999" customHeight="1">
      <c r="A23" s="784" t="s">
        <v>486</v>
      </c>
      <c r="B23" s="337">
        <v>160123.04</v>
      </c>
      <c r="C23" s="337">
        <f>C7</f>
        <v>174550.587</v>
      </c>
      <c r="E23" s="786">
        <f>C23-B23</f>
        <v>14427.546999999991</v>
      </c>
      <c r="F23" s="601">
        <f>(C23-B23)/B23</f>
        <v>9.0102879635560199E-2</v>
      </c>
      <c r="G23"/>
      <c r="H23"/>
    </row>
    <row r="24" spans="1:8" s="6" customFormat="1" ht="19.899999999999999" customHeight="1" thickBot="1">
      <c r="A24" s="187" t="s">
        <v>603</v>
      </c>
      <c r="B24" s="338">
        <v>26669.720839999998</v>
      </c>
      <c r="C24" s="338">
        <f>'C3'!D9</f>
        <v>26831.960000000003</v>
      </c>
      <c r="E24" s="787">
        <f>C24-B24</f>
        <v>162.23916000000463</v>
      </c>
      <c r="F24" s="605">
        <f>(C24-B24)/B24</f>
        <v>6.0832717737590181E-3</v>
      </c>
      <c r="G24"/>
      <c r="H24" s="966"/>
    </row>
    <row r="25" spans="1:8" s="6" customFormat="1" ht="27" customHeight="1" thickBot="1">
      <c r="A25" s="779" t="s">
        <v>351</v>
      </c>
      <c r="B25" s="781">
        <f>B23/B24</f>
        <v>6.0039263613079505</v>
      </c>
      <c r="C25" s="781">
        <f>C23/C24</f>
        <v>6.505323763154089</v>
      </c>
      <c r="E25" s="788">
        <f>C25-B25</f>
        <v>0.50139740184613846</v>
      </c>
      <c r="F25" s="789">
        <f>(C25-B25)/B25</f>
        <v>8.3511584198862399E-2</v>
      </c>
      <c r="G25"/>
      <c r="H25"/>
    </row>
    <row r="26" spans="1:8" ht="18.75" customHeight="1"/>
    <row r="27" spans="1:8" ht="23.45" customHeight="1">
      <c r="A27" s="783" t="s">
        <v>352</v>
      </c>
      <c r="B27" s="184"/>
      <c r="C27" s="184"/>
      <c r="D27" s="182"/>
    </row>
    <row r="28" spans="1:8" ht="13.5" thickBot="1"/>
    <row r="29" spans="1:8" s="6" customFormat="1" ht="19.899999999999999" customHeight="1" thickBot="1">
      <c r="A29" s="159"/>
      <c r="B29" s="621">
        <v>2018</v>
      </c>
      <c r="C29" s="570">
        <v>2019</v>
      </c>
      <c r="D29" s="4"/>
      <c r="E29" s="1103" t="s">
        <v>581</v>
      </c>
      <c r="F29" s="1104"/>
    </row>
    <row r="30" spans="1:8" s="6" customFormat="1" ht="27" customHeight="1" thickBot="1">
      <c r="B30" s="583" t="s">
        <v>425</v>
      </c>
      <c r="C30" s="583" t="s">
        <v>425</v>
      </c>
      <c r="E30" s="701" t="s">
        <v>425</v>
      </c>
      <c r="F30" s="790" t="s">
        <v>38</v>
      </c>
    </row>
    <row r="31" spans="1:8" s="6" customFormat="1" ht="19.899999999999999" customHeight="1">
      <c r="A31" s="186" t="s">
        <v>603</v>
      </c>
      <c r="B31" s="337">
        <v>25379.43</v>
      </c>
      <c r="C31" s="337">
        <f>C24</f>
        <v>26831.960000000003</v>
      </c>
      <c r="E31" s="786">
        <f>C31-B31</f>
        <v>1452.5300000000025</v>
      </c>
      <c r="F31" s="601">
        <f>(C31-B31)/B31</f>
        <v>5.7232569841009134E-2</v>
      </c>
    </row>
    <row r="32" spans="1:8" s="6" customFormat="1" ht="19.899999999999999" customHeight="1" thickBot="1">
      <c r="A32" s="187" t="s">
        <v>488</v>
      </c>
      <c r="B32" s="338">
        <v>3482953.5904120971</v>
      </c>
      <c r="C32" s="338">
        <f>'C1'!C5</f>
        <v>3941131.99543727</v>
      </c>
      <c r="E32" s="787">
        <f>C32-B32</f>
        <v>458178.40502517298</v>
      </c>
      <c r="F32" s="605">
        <f>(C32-B32)/B32</f>
        <v>0.13154881141294855</v>
      </c>
      <c r="H32" s="966"/>
    </row>
    <row r="33" spans="1:6" s="6" customFormat="1" ht="27" customHeight="1" thickBot="1">
      <c r="A33" s="782" t="s">
        <v>352</v>
      </c>
      <c r="B33" s="781">
        <f>+(B31/B32)*100</f>
        <v>0.72867551465126323</v>
      </c>
      <c r="C33" s="781">
        <f>+(C31/C32)*100</f>
        <v>0.68081860823397733</v>
      </c>
      <c r="E33" s="788">
        <f>C33-B33</f>
        <v>-4.7856906417285905E-2</v>
      </c>
      <c r="F33" s="789">
        <f>(C33-B33)/B33</f>
        <v>-6.5676567216876688E-2</v>
      </c>
    </row>
    <row r="35" spans="1:6" ht="23.45" customHeight="1">
      <c r="A35" s="783" t="s">
        <v>574</v>
      </c>
      <c r="B35" s="184"/>
      <c r="C35" s="184"/>
      <c r="D35" s="182"/>
    </row>
    <row r="36" spans="1:6" ht="13.5" thickBot="1"/>
    <row r="37" spans="1:6" s="6" customFormat="1" ht="19.899999999999999" customHeight="1" thickBot="1">
      <c r="A37" s="159"/>
      <c r="B37" s="621">
        <v>2018</v>
      </c>
      <c r="C37" s="570">
        <v>2019</v>
      </c>
      <c r="D37" s="4"/>
      <c r="E37" s="1103" t="s">
        <v>581</v>
      </c>
      <c r="F37" s="1104"/>
    </row>
    <row r="38" spans="1:6" s="6" customFormat="1" ht="27" customHeight="1" thickBot="1">
      <c r="B38" s="583" t="s">
        <v>578</v>
      </c>
      <c r="C38" s="583" t="s">
        <v>578</v>
      </c>
      <c r="E38" s="583" t="s">
        <v>578</v>
      </c>
      <c r="F38" s="790" t="s">
        <v>38</v>
      </c>
    </row>
    <row r="39" spans="1:6" s="6" customFormat="1" ht="19.899999999999999" customHeight="1">
      <c r="A39" s="186" t="s">
        <v>575</v>
      </c>
      <c r="B39" s="344">
        <v>647554</v>
      </c>
      <c r="C39" s="344">
        <v>654214</v>
      </c>
      <c r="E39" s="720">
        <f>C39-B39</f>
        <v>6660</v>
      </c>
      <c r="F39" s="601">
        <f>(C39-B39)/B39</f>
        <v>1.0284856552503729E-2</v>
      </c>
    </row>
    <row r="40" spans="1:6" s="6" customFormat="1" ht="19.899999999999999" customHeight="1" thickBot="1">
      <c r="A40" s="187" t="s">
        <v>602</v>
      </c>
      <c r="B40" s="346">
        <v>320</v>
      </c>
      <c r="C40" s="346">
        <v>318</v>
      </c>
      <c r="E40" s="737">
        <f>C40-B40</f>
        <v>-2</v>
      </c>
      <c r="F40" s="605">
        <f>(C40-B40)/B40</f>
        <v>-6.2500000000000003E-3</v>
      </c>
    </row>
    <row r="41" spans="1:6" s="6" customFormat="1" ht="27" customHeight="1" thickBot="1">
      <c r="A41" s="782" t="s">
        <v>574</v>
      </c>
      <c r="B41" s="969">
        <f>B40/B39*10000</f>
        <v>4.9416728180198097</v>
      </c>
      <c r="C41" s="969">
        <f>C40/C39*10000</f>
        <v>4.8607947858040337</v>
      </c>
      <c r="E41" s="788">
        <f>C41-B41</f>
        <v>-8.0878032215776052E-2</v>
      </c>
      <c r="F41" s="789">
        <f>(C41-B41)/B41</f>
        <v>-1.6366529147954577E-2</v>
      </c>
    </row>
    <row r="43" spans="1:6" s="183" customFormat="1" ht="25.15" customHeight="1">
      <c r="A43" s="1156" t="s">
        <v>489</v>
      </c>
      <c r="B43" s="1156"/>
      <c r="C43" s="1156"/>
      <c r="D43" s="1156"/>
      <c r="E43" s="1156"/>
      <c r="F43" s="1156"/>
    </row>
    <row r="44" spans="1:6" ht="23.45" customHeight="1">
      <c r="A44" s="278" t="s">
        <v>490</v>
      </c>
      <c r="B44" s="182"/>
      <c r="C44" s="182"/>
      <c r="D44" s="182"/>
      <c r="E44" s="79"/>
      <c r="F44" s="79"/>
    </row>
    <row r="45" spans="1:6" ht="24" customHeight="1">
      <c r="A45" s="278" t="s">
        <v>604</v>
      </c>
      <c r="B45" s="52"/>
      <c r="C45" s="52"/>
      <c r="D45" s="79"/>
      <c r="E45" s="79"/>
      <c r="F45" s="79"/>
    </row>
    <row r="46" spans="1:6" ht="19.5" customHeight="1">
      <c r="A46" s="278" t="s">
        <v>577</v>
      </c>
      <c r="B46" s="52"/>
      <c r="C46" s="52"/>
      <c r="D46" s="79"/>
      <c r="E46" s="79"/>
      <c r="F46" s="79"/>
    </row>
  </sheetData>
  <mergeCells count="6">
    <mergeCell ref="E29:F29"/>
    <mergeCell ref="E5:F5"/>
    <mergeCell ref="E13:F13"/>
    <mergeCell ref="E21:F21"/>
    <mergeCell ref="A43:F43"/>
    <mergeCell ref="E37:F37"/>
  </mergeCells>
  <printOptions horizontalCentered="1"/>
  <pageMargins left="0" right="0" top="0.35433070866141736" bottom="0.31496062992125984" header="0" footer="0.19685039370078741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1"/>
  <sheetViews>
    <sheetView topLeftCell="A13" zoomScaleNormal="100" workbookViewId="0">
      <selection activeCell="A29" sqref="A29"/>
    </sheetView>
  </sheetViews>
  <sheetFormatPr baseColWidth="10" defaultColWidth="11.5703125" defaultRowHeight="15"/>
  <cols>
    <col min="1" max="1" width="49.140625" style="443" customWidth="1"/>
    <col min="2" max="3" width="11.5703125" style="386"/>
    <col min="4" max="4" width="2.28515625" style="16" customWidth="1"/>
    <col min="5" max="6" width="10.7109375" style="386" customWidth="1"/>
    <col min="7" max="8" width="11.5703125" style="386"/>
    <col min="9" max="9" width="51.5703125" customWidth="1"/>
    <col min="10" max="16384" width="11.5703125" style="386"/>
  </cols>
  <sheetData>
    <row r="1" spans="1:6" ht="48" customHeight="1">
      <c r="A1" s="384" t="s">
        <v>586</v>
      </c>
      <c r="B1" s="384"/>
      <c r="C1" s="384"/>
      <c r="D1" s="386"/>
    </row>
    <row r="2" spans="1:6" ht="15.75" thickBot="1">
      <c r="A2" s="386"/>
      <c r="D2" s="386"/>
    </row>
    <row r="3" spans="1:6" ht="19.899999999999999" customHeight="1" thickBot="1">
      <c r="E3" s="1108" t="s">
        <v>581</v>
      </c>
      <c r="F3" s="1109"/>
    </row>
    <row r="4" spans="1:6" ht="19.899999999999999" customHeight="1" thickBot="1">
      <c r="A4" s="33"/>
      <c r="B4" s="444">
        <v>2018</v>
      </c>
      <c r="C4" s="444">
        <v>2019</v>
      </c>
      <c r="E4" s="445" t="s">
        <v>44</v>
      </c>
      <c r="F4" s="446" t="s">
        <v>45</v>
      </c>
    </row>
    <row r="5" spans="1:6" ht="18" customHeight="1">
      <c r="A5" s="447" t="s">
        <v>378</v>
      </c>
      <c r="B5" s="448">
        <v>66</v>
      </c>
      <c r="C5" s="448">
        <v>66</v>
      </c>
      <c r="E5" s="449">
        <f>C5-B5</f>
        <v>0</v>
      </c>
      <c r="F5" s="450">
        <f>(C5-B5)/B5</f>
        <v>0</v>
      </c>
    </row>
    <row r="6" spans="1:6" ht="18" customHeight="1" thickBot="1">
      <c r="A6" s="451" t="s">
        <v>379</v>
      </c>
      <c r="B6" s="452">
        <v>12</v>
      </c>
      <c r="C6" s="452">
        <v>11</v>
      </c>
      <c r="E6" s="453">
        <f t="shared" ref="E6:E17" si="0">C6-B6</f>
        <v>-1</v>
      </c>
      <c r="F6" s="412">
        <f t="shared" ref="F6:F17" si="1">(C6-B6)/B6</f>
        <v>-8.3333333333333329E-2</v>
      </c>
    </row>
    <row r="7" spans="1:6" ht="19.899999999999999" customHeight="1" thickBot="1">
      <c r="A7" s="898" t="s">
        <v>380</v>
      </c>
      <c r="B7" s="454">
        <f>SUM(B5:B6)</f>
        <v>78</v>
      </c>
      <c r="C7" s="454">
        <f>SUM(C5:C6)</f>
        <v>77</v>
      </c>
      <c r="E7" s="455">
        <f t="shared" si="0"/>
        <v>-1</v>
      </c>
      <c r="F7" s="456">
        <f t="shared" si="1"/>
        <v>-1.282051282051282E-2</v>
      </c>
    </row>
    <row r="8" spans="1:6" ht="18" customHeight="1">
      <c r="A8" s="447" t="s">
        <v>381</v>
      </c>
      <c r="B8" s="448">
        <v>117</v>
      </c>
      <c r="C8" s="448">
        <v>118</v>
      </c>
      <c r="E8" s="423">
        <f t="shared" si="0"/>
        <v>1</v>
      </c>
      <c r="F8" s="450">
        <f t="shared" si="1"/>
        <v>8.5470085470085479E-3</v>
      </c>
    </row>
    <row r="9" spans="1:6" ht="18" customHeight="1" thickBot="1">
      <c r="A9" s="451" t="s">
        <v>382</v>
      </c>
      <c r="B9" s="457">
        <v>34</v>
      </c>
      <c r="C9" s="457">
        <v>36</v>
      </c>
      <c r="E9" s="453">
        <f t="shared" si="0"/>
        <v>2</v>
      </c>
      <c r="F9" s="412">
        <f t="shared" si="1"/>
        <v>5.8823529411764705E-2</v>
      </c>
    </row>
    <row r="10" spans="1:6" ht="19.899999999999999" customHeight="1" thickBot="1">
      <c r="A10" s="898" t="s">
        <v>383</v>
      </c>
      <c r="B10" s="454">
        <f>SUM(B8:B9)</f>
        <v>151</v>
      </c>
      <c r="C10" s="454">
        <f>SUM(C8:C9)</f>
        <v>154</v>
      </c>
      <c r="E10" s="455">
        <f t="shared" si="0"/>
        <v>3</v>
      </c>
      <c r="F10" s="456">
        <f t="shared" si="1"/>
        <v>1.9867549668874173E-2</v>
      </c>
    </row>
    <row r="11" spans="1:6" ht="18" customHeight="1">
      <c r="A11" s="447" t="s">
        <v>613</v>
      </c>
      <c r="B11" s="458">
        <v>36</v>
      </c>
      <c r="C11" s="458">
        <v>43</v>
      </c>
      <c r="E11" s="423">
        <f t="shared" si="0"/>
        <v>7</v>
      </c>
      <c r="F11" s="404">
        <f t="shared" si="1"/>
        <v>0.19444444444444445</v>
      </c>
    </row>
    <row r="12" spans="1:6" ht="18" customHeight="1" thickBot="1">
      <c r="A12" s="451" t="s">
        <v>614</v>
      </c>
      <c r="B12" s="457">
        <v>4</v>
      </c>
      <c r="C12" s="457">
        <v>4</v>
      </c>
      <c r="E12" s="453">
        <f t="shared" si="0"/>
        <v>0</v>
      </c>
      <c r="F12" s="412">
        <f t="shared" si="1"/>
        <v>0</v>
      </c>
    </row>
    <row r="13" spans="1:6" ht="19.899999999999999" customHeight="1" thickBot="1">
      <c r="A13" s="898" t="s">
        <v>384</v>
      </c>
      <c r="B13" s="454">
        <f>SUM(B11:B12)</f>
        <v>40</v>
      </c>
      <c r="C13" s="454">
        <f>SUM(C11:C12)</f>
        <v>47</v>
      </c>
      <c r="E13" s="455">
        <f t="shared" si="0"/>
        <v>7</v>
      </c>
      <c r="F13" s="456">
        <f t="shared" si="1"/>
        <v>0.17499999999999999</v>
      </c>
    </row>
    <row r="14" spans="1:6" ht="18" customHeight="1">
      <c r="A14" s="899" t="s">
        <v>385</v>
      </c>
      <c r="B14" s="891">
        <v>50</v>
      </c>
      <c r="C14" s="891">
        <v>39</v>
      </c>
      <c r="E14" s="895">
        <f t="shared" si="0"/>
        <v>-11</v>
      </c>
      <c r="F14" s="893">
        <f t="shared" si="1"/>
        <v>-0.22</v>
      </c>
    </row>
    <row r="15" spans="1:6" ht="18" customHeight="1" thickBot="1">
      <c r="A15" s="900" t="s">
        <v>615</v>
      </c>
      <c r="B15" s="892">
        <v>1</v>
      </c>
      <c r="C15" s="892">
        <v>1</v>
      </c>
      <c r="E15" s="896">
        <f>C15-B15</f>
        <v>0</v>
      </c>
      <c r="F15" s="894">
        <f t="shared" si="1"/>
        <v>0</v>
      </c>
    </row>
    <row r="16" spans="1:6" ht="19.899999999999999" customHeight="1" thickBot="1">
      <c r="A16" s="898" t="s">
        <v>616</v>
      </c>
      <c r="B16" s="454">
        <f>SUM(B14:B15)</f>
        <v>51</v>
      </c>
      <c r="C16" s="454">
        <f>SUM(C14:C15)</f>
        <v>40</v>
      </c>
      <c r="E16" s="455">
        <f t="shared" si="0"/>
        <v>-11</v>
      </c>
      <c r="F16" s="456">
        <f t="shared" si="1"/>
        <v>-0.21568627450980393</v>
      </c>
    </row>
    <row r="17" spans="1:6" ht="19.899999999999999" customHeight="1" thickBot="1">
      <c r="A17" s="901" t="s">
        <v>587</v>
      </c>
      <c r="B17" s="459">
        <f>B7+B10+B13+B16</f>
        <v>320</v>
      </c>
      <c r="C17" s="459">
        <f>C7+C10+C13+C16</f>
        <v>318</v>
      </c>
      <c r="E17" s="460">
        <f t="shared" si="0"/>
        <v>-2</v>
      </c>
      <c r="F17" s="461">
        <f t="shared" si="1"/>
        <v>-6.2500000000000003E-3</v>
      </c>
    </row>
    <row r="19" spans="1:6" ht="21" customHeight="1">
      <c r="A19" s="268"/>
    </row>
    <row r="20" spans="1:6" ht="23.45" customHeight="1">
      <c r="A20" s="268" t="s">
        <v>617</v>
      </c>
      <c r="B20" s="267"/>
      <c r="C20" s="267"/>
    </row>
    <row r="21" spans="1:6" ht="25.15" customHeight="1">
      <c r="A21" s="268" t="s">
        <v>618</v>
      </c>
      <c r="B21" s="267"/>
      <c r="C21" s="267"/>
    </row>
  </sheetData>
  <mergeCells count="1">
    <mergeCell ref="E3:F3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2"/>
  <sheetViews>
    <sheetView topLeftCell="A13" zoomScaleNormal="100" workbookViewId="0">
      <selection activeCell="C38" sqref="C38"/>
    </sheetView>
  </sheetViews>
  <sheetFormatPr baseColWidth="10" defaultColWidth="11.5703125" defaultRowHeight="12.75"/>
  <cols>
    <col min="1" max="1" width="40.42578125" style="16" customWidth="1"/>
    <col min="2" max="3" width="10.7109375" style="16" customWidth="1"/>
    <col min="4" max="4" width="10.140625" style="16" customWidth="1"/>
    <col min="5" max="6" width="10.7109375" style="16" customWidth="1"/>
    <col min="7" max="16384" width="11.5703125" style="16"/>
  </cols>
  <sheetData>
    <row r="1" spans="1:8" s="386" customFormat="1" ht="45" customHeight="1">
      <c r="A1" s="384" t="s">
        <v>588</v>
      </c>
      <c r="B1" s="384"/>
      <c r="C1" s="384"/>
      <c r="D1" s="384"/>
      <c r="E1" s="384"/>
      <c r="F1" s="384"/>
      <c r="G1" s="384"/>
      <c r="H1" s="385"/>
    </row>
    <row r="2" spans="1:8" s="386" customFormat="1" ht="15" customHeight="1">
      <c r="A2" s="384"/>
      <c r="B2" s="384"/>
      <c r="C2" s="384"/>
      <c r="D2" s="384"/>
      <c r="E2" s="384"/>
      <c r="F2" s="384"/>
      <c r="G2" s="384"/>
      <c r="H2" s="385"/>
    </row>
    <row r="3" spans="1:8" s="386" customFormat="1" ht="15" customHeight="1">
      <c r="A3" s="384"/>
      <c r="B3" s="384"/>
      <c r="C3" s="384"/>
      <c r="D3" s="384"/>
      <c r="E3" s="384"/>
      <c r="F3" s="384"/>
      <c r="G3" s="384"/>
      <c r="H3" s="385"/>
    </row>
    <row r="4" spans="1:8" s="386" customFormat="1" ht="15" customHeight="1">
      <c r="A4" s="384"/>
      <c r="B4" s="384"/>
      <c r="C4" s="384"/>
      <c r="D4" s="384"/>
      <c r="E4" s="384"/>
      <c r="F4" s="384"/>
      <c r="G4" s="384"/>
      <c r="H4" s="385"/>
    </row>
    <row r="5" spans="1:8" s="386" customFormat="1" ht="15" customHeight="1">
      <c r="A5" s="384"/>
      <c r="B5" s="384"/>
      <c r="C5" s="384"/>
      <c r="D5" s="384"/>
      <c r="E5" s="384"/>
      <c r="F5" s="384"/>
      <c r="G5" s="384"/>
      <c r="H5" s="385"/>
    </row>
    <row r="6" spans="1:8" s="386" customFormat="1" ht="15" customHeight="1">
      <c r="A6" s="384"/>
      <c r="B6" s="384"/>
      <c r="C6" s="384"/>
      <c r="D6" s="384"/>
      <c r="E6" s="384"/>
      <c r="F6" s="384"/>
      <c r="G6" s="384"/>
      <c r="H6" s="385"/>
    </row>
    <row r="7" spans="1:8" s="386" customFormat="1" ht="15" customHeight="1">
      <c r="A7" s="384"/>
      <c r="B7" s="384"/>
      <c r="C7" s="384"/>
      <c r="D7" s="384"/>
      <c r="E7" s="384"/>
      <c r="F7" s="384"/>
      <c r="G7" s="384"/>
      <c r="H7" s="385"/>
    </row>
    <row r="8" spans="1:8" s="386" customFormat="1" ht="15" customHeight="1">
      <c r="A8" s="384"/>
      <c r="B8" s="384"/>
      <c r="C8" s="384"/>
      <c r="D8" s="384"/>
      <c r="E8" s="384"/>
      <c r="F8" s="384"/>
      <c r="G8" s="384"/>
      <c r="H8" s="385"/>
    </row>
    <row r="9" spans="1:8" s="386" customFormat="1" ht="15" customHeight="1">
      <c r="A9" s="384"/>
      <c r="B9" s="384"/>
      <c r="C9" s="384"/>
      <c r="D9" s="384"/>
      <c r="E9" s="384"/>
      <c r="F9" s="384"/>
      <c r="G9" s="384"/>
      <c r="H9" s="385"/>
    </row>
    <row r="10" spans="1:8" s="386" customFormat="1" ht="15" customHeight="1">
      <c r="A10" s="384"/>
      <c r="B10" s="384"/>
      <c r="C10" s="384"/>
      <c r="D10" s="384"/>
      <c r="E10" s="384"/>
      <c r="F10" s="384"/>
      <c r="G10" s="384"/>
      <c r="H10" s="385"/>
    </row>
    <row r="11" spans="1:8" s="386" customFormat="1" ht="15" customHeight="1">
      <c r="A11" s="384"/>
      <c r="B11" s="384"/>
      <c r="C11" s="384"/>
      <c r="D11" s="384"/>
      <c r="E11" s="384"/>
      <c r="F11" s="384"/>
      <c r="G11" s="384"/>
      <c r="H11" s="385"/>
    </row>
    <row r="12" spans="1:8" s="386" customFormat="1" ht="15" customHeight="1">
      <c r="A12" s="384"/>
      <c r="B12" s="384"/>
      <c r="C12" s="384"/>
      <c r="D12" s="384"/>
      <c r="E12" s="384"/>
      <c r="F12" s="384"/>
      <c r="G12" s="384"/>
      <c r="H12" s="385"/>
    </row>
    <row r="13" spans="1:8" s="386" customFormat="1" ht="15" customHeight="1">
      <c r="A13" s="384"/>
      <c r="B13" s="384"/>
      <c r="C13" s="384"/>
      <c r="D13" s="384"/>
      <c r="E13" s="384"/>
      <c r="F13" s="384"/>
      <c r="G13" s="384"/>
      <c r="H13" s="385"/>
    </row>
    <row r="14" spans="1:8" s="386" customFormat="1" ht="15" customHeight="1">
      <c r="A14" s="384"/>
      <c r="B14" s="384"/>
      <c r="C14" s="384"/>
      <c r="D14" s="384"/>
      <c r="E14" s="384"/>
      <c r="F14" s="384"/>
      <c r="G14" s="384"/>
      <c r="H14" s="385"/>
    </row>
    <row r="15" spans="1:8" s="386" customFormat="1" ht="15" customHeight="1">
      <c r="A15" s="384"/>
      <c r="B15" s="384"/>
      <c r="C15" s="384"/>
      <c r="D15" s="384"/>
      <c r="E15" s="384"/>
      <c r="F15" s="384"/>
      <c r="G15" s="384"/>
      <c r="H15" s="385"/>
    </row>
    <row r="16" spans="1:8" s="386" customFormat="1" ht="15" customHeight="1">
      <c r="A16" s="384"/>
      <c r="B16" s="384"/>
      <c r="C16" s="384"/>
      <c r="D16" s="384"/>
      <c r="E16" s="384"/>
      <c r="F16" s="384"/>
      <c r="G16" s="384"/>
      <c r="H16" s="385"/>
    </row>
    <row r="17" spans="1:8" s="386" customFormat="1" ht="15" customHeight="1">
      <c r="A17" s="384"/>
      <c r="B17" s="384"/>
      <c r="C17" s="384"/>
      <c r="D17" s="384"/>
      <c r="E17" s="384"/>
      <c r="F17" s="384"/>
      <c r="G17" s="384"/>
      <c r="H17" s="385"/>
    </row>
    <row r="18" spans="1:8" s="386" customFormat="1" ht="15" customHeight="1">
      <c r="A18" s="384"/>
      <c r="B18" s="384"/>
      <c r="C18" s="384"/>
      <c r="D18" s="384"/>
      <c r="E18" s="384"/>
      <c r="F18" s="384"/>
      <c r="G18" s="384"/>
      <c r="H18" s="385"/>
    </row>
    <row r="19" spans="1:8" s="386" customFormat="1" ht="15" customHeight="1">
      <c r="A19" s="384"/>
      <c r="B19" s="384"/>
      <c r="C19" s="384"/>
      <c r="D19" s="384"/>
      <c r="E19" s="384"/>
      <c r="F19" s="384"/>
      <c r="G19" s="384"/>
      <c r="H19" s="385"/>
    </row>
    <row r="20" spans="1:8" s="386" customFormat="1" ht="15" customHeight="1">
      <c r="A20" s="384"/>
      <c r="B20" s="384"/>
      <c r="C20" s="384"/>
      <c r="D20" s="384"/>
      <c r="E20" s="384"/>
      <c r="F20" s="384"/>
      <c r="G20" s="384"/>
      <c r="H20" s="385"/>
    </row>
    <row r="21" spans="1:8" s="386" customFormat="1" ht="15" customHeight="1">
      <c r="A21" s="384"/>
      <c r="B21" s="384"/>
      <c r="C21" s="384"/>
      <c r="D21" s="384"/>
      <c r="E21" s="384"/>
      <c r="F21" s="384"/>
      <c r="G21" s="384"/>
      <c r="H21" s="385"/>
    </row>
    <row r="22" spans="1:8" s="386" customFormat="1" ht="15" customHeight="1">
      <c r="A22" s="384"/>
      <c r="B22" s="384"/>
      <c r="C22" s="384"/>
      <c r="D22" s="384"/>
      <c r="E22" s="384"/>
      <c r="F22" s="384"/>
      <c r="G22" s="384"/>
      <c r="H22" s="385"/>
    </row>
    <row r="24" spans="1:8" ht="19.899999999999999" customHeight="1" thickBot="1">
      <c r="A24" s="890"/>
      <c r="B24" s="34"/>
      <c r="E24" s="34"/>
      <c r="G24"/>
      <c r="H24"/>
    </row>
    <row r="25" spans="1:8" ht="19.899999999999999" customHeight="1" thickBot="1">
      <c r="A25" s="386"/>
      <c r="B25" s="1110">
        <v>2018</v>
      </c>
      <c r="C25" s="1111"/>
      <c r="D25" s="1110">
        <v>2019</v>
      </c>
      <c r="E25" s="1111"/>
      <c r="G25"/>
      <c r="H25"/>
    </row>
    <row r="26" spans="1:8" ht="18" customHeight="1">
      <c r="A26" s="35" t="s">
        <v>51</v>
      </c>
      <c r="B26" s="803">
        <v>184</v>
      </c>
      <c r="C26" s="804">
        <f>B26/$B$31</f>
        <v>0.57499999999999996</v>
      </c>
      <c r="D26" s="803">
        <v>187</v>
      </c>
      <c r="E26" s="804">
        <f>D26/$D$31</f>
        <v>0.58805031446540879</v>
      </c>
      <c r="G26"/>
      <c r="H26" s="897"/>
    </row>
    <row r="27" spans="1:8" ht="18" customHeight="1">
      <c r="A27" s="36" t="s">
        <v>52</v>
      </c>
      <c r="B27" s="805">
        <v>63</v>
      </c>
      <c r="C27" s="806">
        <f t="shared" ref="C27:C31" si="0">B27/$B$31</f>
        <v>0.19687499999999999</v>
      </c>
      <c r="D27" s="805">
        <v>65</v>
      </c>
      <c r="E27" s="806">
        <f t="shared" ref="E27:E31" si="1">D27/$D$31</f>
        <v>0.20440251572327045</v>
      </c>
      <c r="G27"/>
      <c r="H27"/>
    </row>
    <row r="28" spans="1:8" ht="18" customHeight="1">
      <c r="A28" s="36" t="s">
        <v>53</v>
      </c>
      <c r="B28" s="805">
        <v>52</v>
      </c>
      <c r="C28" s="806">
        <f t="shared" si="0"/>
        <v>0.16250000000000001</v>
      </c>
      <c r="D28" s="805">
        <v>44</v>
      </c>
      <c r="E28" s="806">
        <f t="shared" si="1"/>
        <v>0.13836477987421383</v>
      </c>
      <c r="G28"/>
      <c r="H28"/>
    </row>
    <row r="29" spans="1:8" ht="18" customHeight="1">
      <c r="A29" s="36" t="s">
        <v>54</v>
      </c>
      <c r="B29" s="805">
        <v>16</v>
      </c>
      <c r="C29" s="806">
        <f t="shared" si="0"/>
        <v>0.05</v>
      </c>
      <c r="D29" s="805">
        <v>19</v>
      </c>
      <c r="E29" s="806">
        <f t="shared" si="1"/>
        <v>5.9748427672955975E-2</v>
      </c>
      <c r="G29"/>
      <c r="H29" s="897"/>
    </row>
    <row r="30" spans="1:8" ht="18" customHeight="1" thickBot="1">
      <c r="A30" s="37" t="s">
        <v>55</v>
      </c>
      <c r="B30" s="807">
        <v>5</v>
      </c>
      <c r="C30" s="808">
        <f t="shared" si="0"/>
        <v>1.5625E-2</v>
      </c>
      <c r="D30" s="807">
        <v>3</v>
      </c>
      <c r="E30" s="808">
        <f t="shared" si="1"/>
        <v>9.433962264150943E-3</v>
      </c>
      <c r="G30"/>
      <c r="H30"/>
    </row>
    <row r="31" spans="1:8" ht="19.899999999999999" customHeight="1" thickBot="1">
      <c r="A31" s="38" t="s">
        <v>587</v>
      </c>
      <c r="B31" s="809">
        <f>SUM(B26:B30)</f>
        <v>320</v>
      </c>
      <c r="C31" s="810">
        <f t="shared" si="0"/>
        <v>1</v>
      </c>
      <c r="D31" s="809">
        <f>SUM(D26:D30)</f>
        <v>318</v>
      </c>
      <c r="E31" s="810">
        <f t="shared" si="1"/>
        <v>1</v>
      </c>
      <c r="G31"/>
      <c r="H31"/>
    </row>
    <row r="32" spans="1:8" ht="15" customHeight="1"/>
  </sheetData>
  <mergeCells count="2">
    <mergeCell ref="B25:C25"/>
    <mergeCell ref="D25:E25"/>
  </mergeCells>
  <printOptions horizontalCentered="1"/>
  <pageMargins left="0" right="0" top="0.35433070866141736" bottom="0.31496062992125984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74</vt:i4>
      </vt:variant>
      <vt:variant>
        <vt:lpstr>Rangos con nombre</vt:lpstr>
      </vt:variant>
      <vt:variant>
        <vt:i4>40</vt:i4>
      </vt:variant>
    </vt:vector>
  </HeadingPairs>
  <TitlesOfParts>
    <vt:vector size="114" baseType="lpstr">
      <vt:lpstr>Indice</vt:lpstr>
      <vt:lpstr>C1</vt:lpstr>
      <vt:lpstr>C2</vt:lpstr>
      <vt:lpstr>C3</vt:lpstr>
      <vt:lpstr>C4</vt:lpstr>
      <vt:lpstr>G5</vt:lpstr>
      <vt:lpstr>G6</vt:lpstr>
      <vt:lpstr>C7</vt:lpstr>
      <vt:lpstr>G8</vt:lpstr>
      <vt:lpstr>C9</vt:lpstr>
      <vt:lpstr>C10</vt:lpstr>
      <vt:lpstr>G11</vt:lpstr>
      <vt:lpstr>C12</vt:lpstr>
      <vt:lpstr>C13</vt:lpstr>
      <vt:lpstr>C14</vt:lpstr>
      <vt:lpstr>C15</vt:lpstr>
      <vt:lpstr>G16</vt:lpstr>
      <vt:lpstr>C17</vt:lpstr>
      <vt:lpstr>C18</vt:lpstr>
      <vt:lpstr>C19</vt:lpstr>
      <vt:lpstr>G20</vt:lpstr>
      <vt:lpstr>G21</vt:lpstr>
      <vt:lpstr>G22</vt:lpstr>
      <vt:lpstr>C23</vt:lpstr>
      <vt:lpstr>G24</vt:lpstr>
      <vt:lpstr>G25</vt:lpstr>
      <vt:lpstr>C26</vt:lpstr>
      <vt:lpstr>G27</vt:lpstr>
      <vt:lpstr>C28</vt:lpstr>
      <vt:lpstr>C29</vt:lpstr>
      <vt:lpstr>G30</vt:lpstr>
      <vt:lpstr>G31</vt:lpstr>
      <vt:lpstr>C32</vt:lpstr>
      <vt:lpstr>C33</vt:lpstr>
      <vt:lpstr>C34</vt:lpstr>
      <vt:lpstr>C35</vt:lpstr>
      <vt:lpstr>C36</vt:lpstr>
      <vt:lpstr>C37</vt:lpstr>
      <vt:lpstr>G38</vt:lpstr>
      <vt:lpstr>G39</vt:lpstr>
      <vt:lpstr>C40</vt:lpstr>
      <vt:lpstr>C41</vt:lpstr>
      <vt:lpstr>C42</vt:lpstr>
      <vt:lpstr>G43</vt:lpstr>
      <vt:lpstr>G44</vt:lpstr>
      <vt:lpstr>G45</vt:lpstr>
      <vt:lpstr>C46</vt:lpstr>
      <vt:lpstr>C47</vt:lpstr>
      <vt:lpstr>G48</vt:lpstr>
      <vt:lpstr>C49</vt:lpstr>
      <vt:lpstr>G50</vt:lpstr>
      <vt:lpstr>G51</vt:lpstr>
      <vt:lpstr>C52</vt:lpstr>
      <vt:lpstr>C53</vt:lpstr>
      <vt:lpstr>C54</vt:lpstr>
      <vt:lpstr>G55</vt:lpstr>
      <vt:lpstr>G56</vt:lpstr>
      <vt:lpstr>G57</vt:lpstr>
      <vt:lpstr>G58</vt:lpstr>
      <vt:lpstr>G59</vt:lpstr>
      <vt:lpstr>G60</vt:lpstr>
      <vt:lpstr>C61</vt:lpstr>
      <vt:lpstr>G62</vt:lpstr>
      <vt:lpstr>C63</vt:lpstr>
      <vt:lpstr>C64</vt:lpstr>
      <vt:lpstr>C65</vt:lpstr>
      <vt:lpstr>C66</vt:lpstr>
      <vt:lpstr>C67</vt:lpstr>
      <vt:lpstr>C68</vt:lpstr>
      <vt:lpstr>C69</vt:lpstr>
      <vt:lpstr>C70</vt:lpstr>
      <vt:lpstr>C71</vt:lpstr>
      <vt:lpstr>C72</vt:lpstr>
      <vt:lpstr>C73</vt:lpstr>
      <vt:lpstr>'C1'!Área_de_impresión</vt:lpstr>
      <vt:lpstr>'C12'!Área_de_impresión</vt:lpstr>
      <vt:lpstr>'C13'!Área_de_impresión</vt:lpstr>
      <vt:lpstr>'C14'!Área_de_impresión</vt:lpstr>
      <vt:lpstr>'C15'!Área_de_impresión</vt:lpstr>
      <vt:lpstr>'C29'!Área_de_impresión</vt:lpstr>
      <vt:lpstr>'C73'!Área_de_impresión</vt:lpstr>
      <vt:lpstr>'G11'!Área_de_impresión</vt:lpstr>
      <vt:lpstr>'G16'!Área_de_impresión</vt:lpstr>
      <vt:lpstr>'G20'!Área_de_impresión</vt:lpstr>
      <vt:lpstr>'G21'!Área_de_impresión</vt:lpstr>
      <vt:lpstr>'G22'!Área_de_impresión</vt:lpstr>
      <vt:lpstr>'G24'!Área_de_impresión</vt:lpstr>
      <vt:lpstr>'G25'!Área_de_impresión</vt:lpstr>
      <vt:lpstr>'G27'!Área_de_impresión</vt:lpstr>
      <vt:lpstr>'G30'!Área_de_impresión</vt:lpstr>
      <vt:lpstr>'G31'!Área_de_impresión</vt:lpstr>
      <vt:lpstr>'G38'!Área_de_impresión</vt:lpstr>
      <vt:lpstr>'G39'!Área_de_impresión</vt:lpstr>
      <vt:lpstr>'G43'!Área_de_impresión</vt:lpstr>
      <vt:lpstr>'G44'!Área_de_impresión</vt:lpstr>
      <vt:lpstr>'G45'!Área_de_impresión</vt:lpstr>
      <vt:lpstr>'G48'!Área_de_impresión</vt:lpstr>
      <vt:lpstr>'G50'!Área_de_impresión</vt:lpstr>
      <vt:lpstr>'G51'!Área_de_impresión</vt:lpstr>
      <vt:lpstr>'G55'!Área_de_impresión</vt:lpstr>
      <vt:lpstr>'G56'!Área_de_impresión</vt:lpstr>
      <vt:lpstr>'G57'!Área_de_impresión</vt:lpstr>
      <vt:lpstr>'G58'!Área_de_impresión</vt:lpstr>
      <vt:lpstr>'G59'!Área_de_impresión</vt:lpstr>
      <vt:lpstr>'G6'!Área_de_impresión</vt:lpstr>
      <vt:lpstr>'G60'!Área_de_impresión</vt:lpstr>
      <vt:lpstr>'G62'!Área_de_impresión</vt:lpstr>
      <vt:lpstr>'G8'!Área_de_impresión</vt:lpstr>
      <vt:lpstr>Indice!Área_de_impresión</vt:lpstr>
      <vt:lpstr>'C12'!Títulos_a_imprimir</vt:lpstr>
      <vt:lpstr>'C13'!Títulos_a_imprimir</vt:lpstr>
      <vt:lpstr>'C14'!Títulos_a_imprimir</vt:lpstr>
      <vt:lpstr>'C15'!Títulos_a_imprimir</vt:lpstr>
      <vt:lpstr>'C68'!Títulos_a_imprimir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2018-04-05T06:57:09Z</dcterms:created>
  <dcterms:modified xsi:type="dcterms:W3CDTF">2021-02-02T10:40:17Z</dcterms:modified>
</cp:coreProperties>
</file>