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bajo_GAN\Indicadores\plan de estadística\2021\"/>
    </mc:Choice>
  </mc:AlternateContent>
  <bookViews>
    <workbookView xWindow="0" yWindow="0" windowWidth="12990" windowHeight="6285" tabRatio="576" activeTab="5"/>
  </bookViews>
  <sheets>
    <sheet name="2016" sheetId="1" r:id="rId1"/>
    <sheet name="2017" sheetId="2" r:id="rId2"/>
    <sheet name="2018" sheetId="3" r:id="rId3"/>
    <sheet name="oficial 2019" sheetId="5" r:id="rId4"/>
    <sheet name="oficial 2020 " sheetId="7" r:id="rId5"/>
    <sheet name="2021 grifo " sheetId="8" r:id="rId6"/>
  </sheets>
  <calcPr calcId="162913"/>
</workbook>
</file>

<file path=xl/calcChain.xml><?xml version="1.0" encoding="utf-8"?>
<calcChain xmlns="http://schemas.openxmlformats.org/spreadsheetml/2006/main">
  <c r="F7" i="8" l="1"/>
  <c r="F8" i="8"/>
  <c r="F9" i="8"/>
  <c r="F11" i="8"/>
  <c r="F12" i="8"/>
  <c r="F13" i="8"/>
  <c r="F15" i="8"/>
  <c r="F16" i="8"/>
  <c r="F17" i="8"/>
  <c r="F18" i="8"/>
  <c r="F19" i="8"/>
  <c r="F21" i="8"/>
  <c r="F22" i="8"/>
  <c r="F23" i="8"/>
  <c r="F24" i="8"/>
  <c r="F25" i="8"/>
  <c r="F28" i="8"/>
  <c r="F29" i="8"/>
  <c r="F30" i="8"/>
  <c r="F27" i="8"/>
  <c r="E28" i="8"/>
  <c r="E29" i="8"/>
  <c r="E30" i="8"/>
  <c r="E27" i="8"/>
  <c r="D30" i="8"/>
  <c r="D29" i="8"/>
  <c r="D28" i="8"/>
  <c r="D27" i="8"/>
  <c r="E25" i="8"/>
  <c r="D25" i="8"/>
  <c r="E19" i="8"/>
  <c r="D19" i="8"/>
  <c r="E13" i="8"/>
  <c r="D13" i="8"/>
  <c r="E9" i="8"/>
  <c r="D9" i="8"/>
  <c r="C23" i="5" l="1"/>
  <c r="D20" i="5"/>
  <c r="C20" i="5"/>
  <c r="C26" i="5" s="1"/>
  <c r="D19" i="5"/>
  <c r="C19" i="5"/>
  <c r="D18" i="5"/>
  <c r="C18" i="5"/>
  <c r="D17" i="5"/>
  <c r="D21" i="5" s="1"/>
  <c r="F19" i="5" s="1"/>
  <c r="D14" i="5"/>
  <c r="D13" i="5"/>
  <c r="C13" i="5"/>
  <c r="D12" i="5"/>
  <c r="D24" i="5" s="1"/>
  <c r="C12" i="5"/>
  <c r="C24" i="5" s="1"/>
  <c r="D11" i="5"/>
  <c r="C9" i="5"/>
  <c r="D8" i="5"/>
  <c r="D7" i="5"/>
  <c r="D9" i="5" s="1"/>
  <c r="F8" i="5" s="1"/>
  <c r="C5" i="5"/>
  <c r="D4" i="5"/>
  <c r="D26" i="5" s="1"/>
  <c r="D3" i="5"/>
  <c r="D15" i="5" l="1"/>
  <c r="F14" i="5" s="1"/>
  <c r="F17" i="5"/>
  <c r="F11" i="5"/>
  <c r="C21" i="5"/>
  <c r="C25" i="5"/>
  <c r="D5" i="5"/>
  <c r="F24" i="5"/>
  <c r="F13" i="5"/>
  <c r="F18" i="5"/>
  <c r="F20" i="5"/>
  <c r="C15" i="5"/>
  <c r="D23" i="5"/>
  <c r="F4" i="5"/>
  <c r="F7" i="5"/>
  <c r="F12" i="5"/>
  <c r="D25" i="5"/>
  <c r="F3" i="5"/>
  <c r="D27" i="5" l="1"/>
  <c r="F26" i="5" s="1"/>
  <c r="F23" i="5"/>
  <c r="F25" i="5" l="1"/>
</calcChain>
</file>

<file path=xl/sharedStrings.xml><?xml version="1.0" encoding="utf-8"?>
<sst xmlns="http://schemas.openxmlformats.org/spreadsheetml/2006/main" count="186" uniqueCount="21">
  <si>
    <t>Tramo de las aglomeraciones</t>
  </si>
  <si>
    <t>Tipo</t>
  </si>
  <si>
    <t>Número aglom.</t>
  </si>
  <si>
    <t>Nº Habit.</t>
  </si>
  <si>
    <t>%Población</t>
  </si>
  <si>
    <t>Más de 15.000 hab.eq.</t>
  </si>
  <si>
    <t>Secundario</t>
  </si>
  <si>
    <t>Terciario</t>
  </si>
  <si>
    <t>Total más de 15.000 hab.eq.</t>
  </si>
  <si>
    <t>Entre 2.000 y 15.000 hab.eq.</t>
  </si>
  <si>
    <t>Total Entre 2.000 y 15.000 hab.eq.</t>
  </si>
  <si>
    <t>Entre 250 y 2.000 hab.eq.</t>
  </si>
  <si>
    <t>Sin depuración</t>
  </si>
  <si>
    <t>Primario</t>
  </si>
  <si>
    <t>Total Entre 250 y 2.000 hab.eq.</t>
  </si>
  <si>
    <t>Menos de 250 hab.eq.</t>
  </si>
  <si>
    <t>Total Menos de 250 hab.eq.</t>
  </si>
  <si>
    <t>Total de Navarra</t>
  </si>
  <si>
    <t xml:space="preserve"> </t>
  </si>
  <si>
    <t>Tramo de las aglomeraciones
2018</t>
  </si>
  <si>
    <t>Tramo de las aglomeraciones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</si>
</sst>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2" applyFont="1"/>
    <xf numFmtId="0" fontId="4" fillId="0" borderId="2" xfId="2" applyFont="1" applyBorder="1"/>
    <xf numFmtId="0" fontId="4" fillId="3" borderId="2" xfId="2" applyFont="1" applyFill="1" applyBorder="1" applyAlignment="1">
      <alignment horizontal="center" wrapText="1"/>
    </xf>
    <xf numFmtId="0" fontId="3" fillId="0" borderId="2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0" xfId="2" applyFont="1"/>
    <xf numFmtId="0" fontId="1" fillId="2" borderId="1" xfId="1"/>
    <xf numFmtId="0" fontId="3" fillId="0" borderId="0" xfId="2" applyFont="1"/>
    <xf numFmtId="0" fontId="4" fillId="0" borderId="2" xfId="2" applyFont="1" applyBorder="1"/>
    <xf numFmtId="0" fontId="4" fillId="3" borderId="2" xfId="2" applyFont="1" applyFill="1" applyBorder="1" applyAlignment="1">
      <alignment horizontal="center" wrapText="1"/>
    </xf>
    <xf numFmtId="0" fontId="3" fillId="0" borderId="2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0" xfId="2" applyFont="1"/>
    <xf numFmtId="0" fontId="1" fillId="2" borderId="1" xfId="1"/>
    <xf numFmtId="0" fontId="3" fillId="0" borderId="0" xfId="2" applyFont="1" applyAlignment="1">
      <alignment horizontal="center"/>
    </xf>
    <xf numFmtId="0" fontId="3" fillId="4" borderId="2" xfId="2" applyFont="1" applyFill="1" applyBorder="1" applyAlignment="1">
      <alignment horizontal="center"/>
    </xf>
    <xf numFmtId="3" fontId="2" fillId="5" borderId="2" xfId="2" applyNumberFormat="1" applyFill="1" applyBorder="1" applyAlignment="1">
      <alignment horizontal="center"/>
    </xf>
    <xf numFmtId="9" fontId="3" fillId="0" borderId="2" xfId="3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9" fontId="4" fillId="0" borderId="2" xfId="2" applyNumberFormat="1" applyFont="1" applyBorder="1" applyAlignment="1">
      <alignment horizontal="center"/>
    </xf>
    <xf numFmtId="3" fontId="3" fillId="0" borderId="0" xfId="2" applyNumberFormat="1" applyFont="1" applyAlignment="1">
      <alignment horizontal="center"/>
    </xf>
    <xf numFmtId="3" fontId="2" fillId="4" borderId="2" xfId="2" applyNumberFormat="1" applyFill="1" applyBorder="1" applyAlignment="1">
      <alignment horizontal="center"/>
    </xf>
    <xf numFmtId="9" fontId="4" fillId="0" borderId="2" xfId="3" applyFont="1" applyBorder="1" applyAlignment="1">
      <alignment horizontal="center"/>
    </xf>
    <xf numFmtId="3" fontId="3" fillId="4" borderId="2" xfId="2" applyNumberFormat="1" applyFont="1" applyFill="1" applyBorder="1" applyAlignment="1">
      <alignment horizontal="center"/>
    </xf>
    <xf numFmtId="0" fontId="4" fillId="0" borderId="8" xfId="2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10" fontId="4" fillId="0" borderId="10" xfId="3" applyNumberFormat="1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10" fontId="4" fillId="0" borderId="12" xfId="3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3" fontId="4" fillId="0" borderId="14" xfId="2" applyNumberFormat="1" applyFont="1" applyBorder="1" applyAlignment="1">
      <alignment horizontal="center"/>
    </xf>
    <xf numFmtId="10" fontId="4" fillId="0" borderId="15" xfId="3" applyNumberFormat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3" fillId="0" borderId="0" xfId="2" applyFont="1"/>
    <xf numFmtId="0" fontId="4" fillId="0" borderId="2" xfId="2" applyFont="1" applyBorder="1"/>
    <xf numFmtId="0" fontId="4" fillId="3" borderId="2" xfId="2" applyFont="1" applyFill="1" applyBorder="1" applyAlignment="1">
      <alignment horizontal="center" wrapText="1"/>
    </xf>
    <xf numFmtId="0" fontId="3" fillId="0" borderId="2" xfId="2" applyFont="1" applyBorder="1"/>
    <xf numFmtId="0" fontId="4" fillId="0" borderId="0" xfId="2" applyFont="1"/>
    <xf numFmtId="0" fontId="1" fillId="2" borderId="1" xfId="1"/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3" borderId="2" xfId="2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9" fontId="0" fillId="0" borderId="0" xfId="5" applyNumberFormat="1" applyFont="1" applyAlignment="1">
      <alignment horizontal="center"/>
    </xf>
    <xf numFmtId="9" fontId="0" fillId="0" borderId="0" xfId="5" applyFont="1" applyAlignment="1">
      <alignment horizontal="center"/>
    </xf>
    <xf numFmtId="0" fontId="3" fillId="3" borderId="2" xfId="2" applyFont="1" applyFill="1" applyBorder="1" applyAlignment="1">
      <alignment horizontal="center"/>
    </xf>
    <xf numFmtId="43" fontId="3" fillId="0" borderId="0" xfId="6" applyFont="1" applyAlignment="1">
      <alignment horizontal="center"/>
    </xf>
    <xf numFmtId="164" fontId="4" fillId="0" borderId="2" xfId="6" applyNumberFormat="1" applyFont="1" applyBorder="1" applyAlignment="1">
      <alignment horizontal="center"/>
    </xf>
    <xf numFmtId="164" fontId="3" fillId="0" borderId="0" xfId="6" applyNumberFormat="1" applyFont="1" applyAlignment="1">
      <alignment horizontal="center"/>
    </xf>
    <xf numFmtId="164" fontId="2" fillId="4" borderId="2" xfId="6" applyNumberFormat="1" applyFont="1" applyFill="1" applyBorder="1" applyAlignment="1">
      <alignment horizontal="center"/>
    </xf>
    <xf numFmtId="164" fontId="3" fillId="4" borderId="2" xfId="6" applyNumberFormat="1" applyFont="1" applyFill="1" applyBorder="1" applyAlignment="1">
      <alignment horizontal="center"/>
    </xf>
    <xf numFmtId="164" fontId="4" fillId="0" borderId="7" xfId="6" applyNumberFormat="1" applyFont="1" applyBorder="1" applyAlignment="1">
      <alignment horizontal="center"/>
    </xf>
    <xf numFmtId="165" fontId="3" fillId="0" borderId="2" xfId="5" applyNumberFormat="1" applyFont="1" applyBorder="1" applyAlignment="1">
      <alignment horizontal="center"/>
    </xf>
    <xf numFmtId="165" fontId="3" fillId="0" borderId="2" xfId="3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165" fontId="4" fillId="0" borderId="2" xfId="3" applyNumberFormat="1" applyFont="1" applyBorder="1" applyAlignment="1">
      <alignment horizontal="center"/>
    </xf>
    <xf numFmtId="165" fontId="4" fillId="0" borderId="10" xfId="3" applyNumberFormat="1" applyFont="1" applyBorder="1" applyAlignment="1">
      <alignment horizontal="center"/>
    </xf>
    <xf numFmtId="9" fontId="3" fillId="0" borderId="0" xfId="2" applyNumberFormat="1" applyFont="1" applyAlignment="1">
      <alignment horizontal="center"/>
    </xf>
    <xf numFmtId="164" fontId="0" fillId="0" borderId="2" xfId="6" applyNumberFormat="1" applyFont="1" applyBorder="1"/>
  </cellXfs>
  <cellStyles count="7">
    <cellStyle name="Celda de comprobación" xfId="1" builtinId="23"/>
    <cellStyle name="Millares" xfId="6" builtinId="3"/>
    <cellStyle name="Normal" xfId="0" builtinId="0"/>
    <cellStyle name="Normal 2" xfId="4"/>
    <cellStyle name="Normal 3" xfId="2"/>
    <cellStyle name="Porcentaje" xfId="5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workbookViewId="0">
      <selection activeCell="I19" sqref="I19"/>
    </sheetView>
  </sheetViews>
  <sheetFormatPr baseColWidth="10" defaultRowHeight="15" x14ac:dyDescent="0.25"/>
  <cols>
    <col min="2" max="2" width="31.7109375" bestFit="1" customWidth="1"/>
    <col min="4" max="6" width="11.42578125" style="41"/>
  </cols>
  <sheetData>
    <row r="1" spans="2:6" ht="26.25" x14ac:dyDescent="0.25">
      <c r="B1" s="3" t="s">
        <v>0</v>
      </c>
      <c r="C1" s="3" t="s">
        <v>1</v>
      </c>
      <c r="D1" s="46" t="s">
        <v>2</v>
      </c>
      <c r="E1" s="46" t="s">
        <v>3</v>
      </c>
      <c r="F1" s="46" t="s">
        <v>4</v>
      </c>
    </row>
    <row r="2" spans="2:6" x14ac:dyDescent="0.25">
      <c r="B2" s="1"/>
      <c r="C2" s="1"/>
      <c r="D2" s="19"/>
      <c r="E2" s="19"/>
      <c r="F2" s="19"/>
    </row>
    <row r="3" spans="2:6" x14ac:dyDescent="0.25">
      <c r="B3" s="1"/>
      <c r="C3" s="1"/>
      <c r="D3" s="19"/>
      <c r="E3" s="19"/>
      <c r="F3" s="19"/>
    </row>
    <row r="4" spans="2:6" x14ac:dyDescent="0.25">
      <c r="B4" s="4" t="s">
        <v>5</v>
      </c>
      <c r="C4" s="4" t="s">
        <v>6</v>
      </c>
      <c r="D4" s="20">
        <v>8</v>
      </c>
      <c r="E4" s="27">
        <v>441140</v>
      </c>
      <c r="F4" s="22">
        <v>0.98937377488909517</v>
      </c>
    </row>
    <row r="5" spans="2:6" x14ac:dyDescent="0.25">
      <c r="B5" s="4"/>
      <c r="C5" s="4" t="s">
        <v>7</v>
      </c>
      <c r="D5" s="20">
        <v>1</v>
      </c>
      <c r="E5" s="27">
        <v>4738</v>
      </c>
      <c r="F5" s="22">
        <v>1.0626225110904776E-2</v>
      </c>
    </row>
    <row r="6" spans="2:6" x14ac:dyDescent="0.25">
      <c r="B6" s="2" t="s">
        <v>8</v>
      </c>
      <c r="C6" s="2"/>
      <c r="D6" s="23">
        <v>9</v>
      </c>
      <c r="E6" s="24">
        <v>445878</v>
      </c>
      <c r="F6" s="25"/>
    </row>
    <row r="7" spans="2:6" x14ac:dyDescent="0.25">
      <c r="B7" s="1"/>
      <c r="C7" s="1"/>
      <c r="D7" s="19"/>
      <c r="E7" s="26"/>
      <c r="F7" s="19"/>
    </row>
    <row r="8" spans="2:6" x14ac:dyDescent="0.25">
      <c r="B8" s="4" t="s">
        <v>9</v>
      </c>
      <c r="C8" s="4" t="s">
        <v>6</v>
      </c>
      <c r="D8" s="20">
        <v>28</v>
      </c>
      <c r="E8" s="27">
        <v>95102</v>
      </c>
      <c r="F8" s="22">
        <v>0.79016592304560596</v>
      </c>
    </row>
    <row r="9" spans="2:6" x14ac:dyDescent="0.25">
      <c r="B9" s="4"/>
      <c r="C9" s="4" t="s">
        <v>7</v>
      </c>
      <c r="D9" s="20">
        <v>12</v>
      </c>
      <c r="E9" s="27">
        <v>25255</v>
      </c>
      <c r="F9" s="22">
        <v>0.20983407695439402</v>
      </c>
    </row>
    <row r="10" spans="2:6" x14ac:dyDescent="0.25">
      <c r="B10" s="2" t="s">
        <v>10</v>
      </c>
      <c r="C10" s="2"/>
      <c r="D10" s="23">
        <v>40</v>
      </c>
      <c r="E10" s="24">
        <v>120357</v>
      </c>
      <c r="F10" s="25"/>
    </row>
    <row r="11" spans="2:6" x14ac:dyDescent="0.25">
      <c r="B11" s="1"/>
      <c r="C11" s="1"/>
      <c r="D11" s="19"/>
      <c r="E11" s="26"/>
      <c r="F11" s="19"/>
    </row>
    <row r="12" spans="2:6" x14ac:dyDescent="0.25">
      <c r="B12" s="4" t="s">
        <v>11</v>
      </c>
      <c r="C12" s="4" t="s">
        <v>12</v>
      </c>
      <c r="D12" s="20">
        <v>2</v>
      </c>
      <c r="E12" s="27">
        <v>897</v>
      </c>
      <c r="F12" s="22">
        <v>4.0300116811932789E-2</v>
      </c>
    </row>
    <row r="13" spans="2:6" x14ac:dyDescent="0.25">
      <c r="B13" s="4"/>
      <c r="C13" s="4" t="s">
        <v>13</v>
      </c>
      <c r="D13" s="20">
        <v>7</v>
      </c>
      <c r="E13" s="27">
        <v>2317</v>
      </c>
      <c r="F13" s="22">
        <v>0.10409740318087879</v>
      </c>
    </row>
    <row r="14" spans="2:6" x14ac:dyDescent="0.25">
      <c r="B14" s="4"/>
      <c r="C14" s="4" t="s">
        <v>6</v>
      </c>
      <c r="D14" s="20">
        <v>26</v>
      </c>
      <c r="E14" s="27">
        <v>14222</v>
      </c>
      <c r="F14" s="22">
        <v>0.63896127235151401</v>
      </c>
    </row>
    <row r="15" spans="2:6" x14ac:dyDescent="0.25">
      <c r="B15" s="4"/>
      <c r="C15" s="4" t="s">
        <v>7</v>
      </c>
      <c r="D15" s="20">
        <v>9</v>
      </c>
      <c r="E15" s="27">
        <v>4822</v>
      </c>
      <c r="F15" s="22">
        <v>0.21664120765567435</v>
      </c>
    </row>
    <row r="16" spans="2:6" x14ac:dyDescent="0.25">
      <c r="B16" s="2" t="s">
        <v>14</v>
      </c>
      <c r="C16" s="2"/>
      <c r="D16" s="23">
        <v>44</v>
      </c>
      <c r="E16" s="24">
        <v>22258</v>
      </c>
      <c r="F16" s="28"/>
    </row>
    <row r="17" spans="2:6" x14ac:dyDescent="0.25">
      <c r="B17" s="1"/>
      <c r="C17" s="1"/>
      <c r="D17" s="19"/>
      <c r="E17" s="26"/>
      <c r="F17" s="19"/>
    </row>
    <row r="18" spans="2:6" x14ac:dyDescent="0.25">
      <c r="B18" s="4" t="s">
        <v>15</v>
      </c>
      <c r="C18" s="4" t="s">
        <v>12</v>
      </c>
      <c r="D18" s="20">
        <v>7</v>
      </c>
      <c r="E18" s="29">
        <v>1067</v>
      </c>
      <c r="F18" s="22">
        <v>5.2892480047588362E-2</v>
      </c>
    </row>
    <row r="19" spans="2:6" x14ac:dyDescent="0.25">
      <c r="B19" s="4"/>
      <c r="C19" s="4" t="s">
        <v>13</v>
      </c>
      <c r="D19" s="20">
        <v>245</v>
      </c>
      <c r="E19" s="29">
        <v>11964</v>
      </c>
      <c r="F19" s="22">
        <v>0.593069944975958</v>
      </c>
    </row>
    <row r="20" spans="2:6" x14ac:dyDescent="0.25">
      <c r="B20" s="4"/>
      <c r="C20" s="4" t="s">
        <v>6</v>
      </c>
      <c r="D20" s="20">
        <v>49</v>
      </c>
      <c r="E20" s="29">
        <v>6758</v>
      </c>
      <c r="F20" s="22">
        <v>0.33500223070440688</v>
      </c>
    </row>
    <row r="21" spans="2:6" x14ac:dyDescent="0.25">
      <c r="B21" s="4"/>
      <c r="C21" s="4" t="s">
        <v>7</v>
      </c>
      <c r="D21" s="20">
        <v>5</v>
      </c>
      <c r="E21" s="29">
        <v>384</v>
      </c>
      <c r="F21" s="22">
        <v>1.9035344272046794E-2</v>
      </c>
    </row>
    <row r="22" spans="2:6" x14ac:dyDescent="0.25">
      <c r="B22" s="2" t="s">
        <v>16</v>
      </c>
      <c r="C22" s="2"/>
      <c r="D22" s="23">
        <v>306</v>
      </c>
      <c r="E22" s="24">
        <v>20173</v>
      </c>
      <c r="F22" s="28"/>
    </row>
    <row r="23" spans="2:6" ht="15.75" thickBot="1" x14ac:dyDescent="0.3">
      <c r="B23" s="1"/>
      <c r="C23" s="1"/>
      <c r="D23" s="19"/>
      <c r="E23" s="26"/>
      <c r="F23" s="19"/>
    </row>
    <row r="24" spans="2:6" ht="16.5" thickTop="1" thickBot="1" x14ac:dyDescent="0.3">
      <c r="B24" s="9" t="s">
        <v>17</v>
      </c>
      <c r="C24" s="5" t="s">
        <v>12</v>
      </c>
      <c r="D24" s="30">
        <v>9</v>
      </c>
      <c r="E24" s="31">
        <v>1964</v>
      </c>
      <c r="F24" s="32">
        <v>3.2267286163511679E-3</v>
      </c>
    </row>
    <row r="25" spans="2:6" ht="15.75" thickTop="1" x14ac:dyDescent="0.25">
      <c r="B25" s="8"/>
      <c r="C25" s="6" t="s">
        <v>13</v>
      </c>
      <c r="D25" s="33">
        <v>252</v>
      </c>
      <c r="E25" s="24">
        <v>14281</v>
      </c>
      <c r="F25" s="34">
        <v>2.3462785829995433E-2</v>
      </c>
    </row>
    <row r="26" spans="2:6" x14ac:dyDescent="0.25">
      <c r="B26" s="8"/>
      <c r="C26" s="6" t="s">
        <v>6</v>
      </c>
      <c r="D26" s="33">
        <v>111</v>
      </c>
      <c r="E26" s="24">
        <v>557222</v>
      </c>
      <c r="F26" s="34">
        <v>0.91548073984746969</v>
      </c>
    </row>
    <row r="27" spans="2:6" ht="15.75" thickBot="1" x14ac:dyDescent="0.3">
      <c r="B27" s="8"/>
      <c r="C27" s="7" t="s">
        <v>7</v>
      </c>
      <c r="D27" s="35">
        <v>27</v>
      </c>
      <c r="E27" s="36">
        <v>35199</v>
      </c>
      <c r="F27" s="37">
        <v>5.782974570618369E-2</v>
      </c>
    </row>
    <row r="28" spans="2:6" ht="15.75" thickBot="1" x14ac:dyDescent="0.3">
      <c r="B28" s="8" t="s">
        <v>18</v>
      </c>
      <c r="C28" s="8"/>
      <c r="D28" s="38">
        <v>399</v>
      </c>
      <c r="E28" s="39">
        <v>608666</v>
      </c>
      <c r="F28" s="40"/>
    </row>
    <row r="29" spans="2:6" x14ac:dyDescent="0.25">
      <c r="B29" s="1"/>
      <c r="C29" s="1"/>
      <c r="D29" s="19"/>
      <c r="E29" s="19"/>
      <c r="F2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workbookViewId="0">
      <selection activeCell="G7" sqref="G7"/>
    </sheetView>
  </sheetViews>
  <sheetFormatPr baseColWidth="10" defaultRowHeight="15" x14ac:dyDescent="0.25"/>
  <cols>
    <col min="2" max="2" width="28.7109375" customWidth="1"/>
    <col min="3" max="3" width="14.85546875" bestFit="1" customWidth="1"/>
    <col min="4" max="4" width="8.140625" style="41" bestFit="1" customWidth="1"/>
    <col min="5" max="5" width="8.85546875" style="41" bestFit="1" customWidth="1"/>
    <col min="6" max="6" width="10.42578125" style="41" bestFit="1" customWidth="1"/>
  </cols>
  <sheetData>
    <row r="1" spans="2:6" ht="26.25" x14ac:dyDescent="0.25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</row>
    <row r="2" spans="2:6" x14ac:dyDescent="0.25">
      <c r="B2" s="10"/>
      <c r="C2" s="10"/>
      <c r="D2" s="19"/>
      <c r="E2" s="19"/>
      <c r="F2" s="19"/>
    </row>
    <row r="3" spans="2:6" x14ac:dyDescent="0.25">
      <c r="B3" s="10"/>
      <c r="C3" s="10"/>
      <c r="D3" s="19"/>
      <c r="E3" s="19"/>
      <c r="F3" s="19"/>
    </row>
    <row r="4" spans="2:6" x14ac:dyDescent="0.25">
      <c r="B4" s="13" t="s">
        <v>5</v>
      </c>
      <c r="C4" s="13" t="s">
        <v>6</v>
      </c>
      <c r="D4" s="20">
        <v>8</v>
      </c>
      <c r="E4" s="21">
        <v>465590</v>
      </c>
      <c r="F4" s="22">
        <v>0.98992617917708492</v>
      </c>
    </row>
    <row r="5" spans="2:6" x14ac:dyDescent="0.25">
      <c r="B5" s="13"/>
      <c r="C5" s="13" t="s">
        <v>7</v>
      </c>
      <c r="D5" s="20">
        <v>1</v>
      </c>
      <c r="E5" s="21">
        <v>4738</v>
      </c>
      <c r="F5" s="22">
        <v>1.0073820822915072E-2</v>
      </c>
    </row>
    <row r="6" spans="2:6" x14ac:dyDescent="0.25">
      <c r="B6" s="11" t="s">
        <v>8</v>
      </c>
      <c r="C6" s="11"/>
      <c r="D6" s="23">
        <v>9</v>
      </c>
      <c r="E6" s="24">
        <v>470328</v>
      </c>
      <c r="F6" s="25"/>
    </row>
    <row r="7" spans="2:6" x14ac:dyDescent="0.25">
      <c r="B7" s="10"/>
      <c r="C7" s="10"/>
      <c r="D7" s="19"/>
      <c r="E7" s="26"/>
      <c r="F7" s="19"/>
    </row>
    <row r="8" spans="2:6" x14ac:dyDescent="0.25">
      <c r="B8" s="13" t="s">
        <v>9</v>
      </c>
      <c r="C8" s="13" t="s">
        <v>6</v>
      </c>
      <c r="D8" s="20">
        <v>28</v>
      </c>
      <c r="E8" s="27">
        <v>94220</v>
      </c>
      <c r="F8" s="22">
        <v>0.78847167711323296</v>
      </c>
    </row>
    <row r="9" spans="2:6" x14ac:dyDescent="0.25">
      <c r="B9" s="13"/>
      <c r="C9" s="13" t="s">
        <v>7</v>
      </c>
      <c r="D9" s="20">
        <v>12</v>
      </c>
      <c r="E9" s="27">
        <v>25277</v>
      </c>
      <c r="F9" s="22">
        <v>0.21152832288676704</v>
      </c>
    </row>
    <row r="10" spans="2:6" x14ac:dyDescent="0.25">
      <c r="B10" s="11" t="s">
        <v>10</v>
      </c>
      <c r="C10" s="11"/>
      <c r="D10" s="23">
        <v>40</v>
      </c>
      <c r="E10" s="24">
        <v>119497</v>
      </c>
      <c r="F10" s="25"/>
    </row>
    <row r="11" spans="2:6" x14ac:dyDescent="0.25">
      <c r="B11" s="10"/>
      <c r="C11" s="10"/>
      <c r="D11" s="19"/>
      <c r="E11" s="26"/>
      <c r="F11" s="19"/>
    </row>
    <row r="12" spans="2:6" x14ac:dyDescent="0.25">
      <c r="B12" s="13" t="s">
        <v>11</v>
      </c>
      <c r="C12" s="13" t="s">
        <v>12</v>
      </c>
      <c r="D12" s="20">
        <v>2</v>
      </c>
      <c r="E12" s="27">
        <v>902</v>
      </c>
      <c r="F12" s="22">
        <v>4.0687446434209934E-2</v>
      </c>
    </row>
    <row r="13" spans="2:6" x14ac:dyDescent="0.25">
      <c r="B13" s="13"/>
      <c r="C13" s="13" t="s">
        <v>13</v>
      </c>
      <c r="D13" s="20">
        <v>6</v>
      </c>
      <c r="E13" s="27">
        <v>1626</v>
      </c>
      <c r="F13" s="22">
        <v>7.3345662862555824E-2</v>
      </c>
    </row>
    <row r="14" spans="2:6" x14ac:dyDescent="0.25">
      <c r="B14" s="13"/>
      <c r="C14" s="13" t="s">
        <v>6</v>
      </c>
      <c r="D14" s="20">
        <v>27</v>
      </c>
      <c r="E14" s="27">
        <v>14913</v>
      </c>
      <c r="F14" s="22">
        <v>0.67269610717668815</v>
      </c>
    </row>
    <row r="15" spans="2:6" x14ac:dyDescent="0.25">
      <c r="B15" s="13"/>
      <c r="C15" s="13" t="s">
        <v>7</v>
      </c>
      <c r="D15" s="20">
        <v>9</v>
      </c>
      <c r="E15" s="27">
        <v>4728</v>
      </c>
      <c r="F15" s="22">
        <v>0.21327078352654608</v>
      </c>
    </row>
    <row r="16" spans="2:6" x14ac:dyDescent="0.25">
      <c r="B16" s="11" t="s">
        <v>14</v>
      </c>
      <c r="C16" s="11"/>
      <c r="D16" s="23">
        <v>44</v>
      </c>
      <c r="E16" s="24">
        <v>22169</v>
      </c>
      <c r="F16" s="28"/>
    </row>
    <row r="17" spans="2:6" x14ac:dyDescent="0.25">
      <c r="B17" s="10"/>
      <c r="C17" s="10"/>
      <c r="D17" s="19"/>
      <c r="E17" s="26"/>
      <c r="F17" s="19"/>
    </row>
    <row r="18" spans="2:6" x14ac:dyDescent="0.25">
      <c r="B18" s="13" t="s">
        <v>15</v>
      </c>
      <c r="C18" s="13" t="s">
        <v>12</v>
      </c>
      <c r="D18" s="20">
        <v>7</v>
      </c>
      <c r="E18" s="29">
        <v>1045</v>
      </c>
      <c r="F18" s="22">
        <v>5.1858468562354224E-2</v>
      </c>
    </row>
    <row r="19" spans="2:6" x14ac:dyDescent="0.25">
      <c r="B19" s="13"/>
      <c r="C19" s="13" t="s">
        <v>13</v>
      </c>
      <c r="D19" s="20">
        <v>243</v>
      </c>
      <c r="E19" s="29">
        <v>11788</v>
      </c>
      <c r="F19" s="22">
        <v>0.58498337551486279</v>
      </c>
    </row>
    <row r="20" spans="2:6" x14ac:dyDescent="0.25">
      <c r="B20" s="13"/>
      <c r="C20" s="13" t="s">
        <v>6</v>
      </c>
      <c r="D20" s="20">
        <v>50</v>
      </c>
      <c r="E20" s="29">
        <v>6934</v>
      </c>
      <c r="F20" s="22">
        <v>0.34410202967594661</v>
      </c>
    </row>
    <row r="21" spans="2:6" x14ac:dyDescent="0.25">
      <c r="B21" s="13"/>
      <c r="C21" s="13" t="s">
        <v>7</v>
      </c>
      <c r="D21" s="20">
        <v>5</v>
      </c>
      <c r="E21" s="29">
        <v>384</v>
      </c>
      <c r="F21" s="22">
        <v>1.9056126246836384E-2</v>
      </c>
    </row>
    <row r="22" spans="2:6" x14ac:dyDescent="0.25">
      <c r="B22" s="11" t="s">
        <v>16</v>
      </c>
      <c r="C22" s="11"/>
      <c r="D22" s="23">
        <v>305</v>
      </c>
      <c r="E22" s="24">
        <v>20151</v>
      </c>
      <c r="F22" s="28"/>
    </row>
    <row r="23" spans="2:6" ht="15.75" thickBot="1" x14ac:dyDescent="0.3">
      <c r="B23" s="10"/>
      <c r="C23" s="10"/>
      <c r="D23" s="19"/>
      <c r="E23" s="26"/>
      <c r="F23" s="19"/>
    </row>
    <row r="24" spans="2:6" ht="16.5" thickTop="1" thickBot="1" x14ac:dyDescent="0.3">
      <c r="B24" s="18" t="s">
        <v>17</v>
      </c>
      <c r="C24" s="14" t="s">
        <v>12</v>
      </c>
      <c r="D24" s="30">
        <v>9</v>
      </c>
      <c r="E24" s="31">
        <v>1947</v>
      </c>
      <c r="F24" s="32">
        <v>3.0799895593574258E-3</v>
      </c>
    </row>
    <row r="25" spans="2:6" ht="15.75" thickTop="1" x14ac:dyDescent="0.25">
      <c r="B25" s="17"/>
      <c r="C25" s="15" t="s">
        <v>13</v>
      </c>
      <c r="D25" s="33">
        <v>249</v>
      </c>
      <c r="E25" s="24">
        <v>13414</v>
      </c>
      <c r="F25" s="34">
        <v>2.1219815074073195E-2</v>
      </c>
    </row>
    <row r="26" spans="2:6" x14ac:dyDescent="0.25">
      <c r="B26" s="17"/>
      <c r="C26" s="15" t="s">
        <v>6</v>
      </c>
      <c r="D26" s="33">
        <v>113</v>
      </c>
      <c r="E26" s="24">
        <v>581657</v>
      </c>
      <c r="F26" s="34">
        <v>0.92013224813927186</v>
      </c>
    </row>
    <row r="27" spans="2:6" ht="15.75" thickBot="1" x14ac:dyDescent="0.3">
      <c r="B27" s="17"/>
      <c r="C27" s="16" t="s">
        <v>7</v>
      </c>
      <c r="D27" s="35">
        <v>27</v>
      </c>
      <c r="E27" s="36">
        <v>35127</v>
      </c>
      <c r="F27" s="37">
        <v>5.5567947227297534E-2</v>
      </c>
    </row>
    <row r="28" spans="2:6" ht="15.75" thickBot="1" x14ac:dyDescent="0.3">
      <c r="B28" s="17" t="s">
        <v>18</v>
      </c>
      <c r="C28" s="17"/>
      <c r="D28" s="38">
        <v>398</v>
      </c>
      <c r="E28" s="39">
        <v>632145</v>
      </c>
      <c r="F28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workbookViewId="0">
      <selection activeCell="J37" sqref="J37"/>
    </sheetView>
  </sheetViews>
  <sheetFormatPr baseColWidth="10" defaultRowHeight="15" x14ac:dyDescent="0.25"/>
  <cols>
    <col min="2" max="2" width="31.7109375" bestFit="1" customWidth="1"/>
    <col min="3" max="3" width="14.85546875" style="41" bestFit="1" customWidth="1"/>
    <col min="4" max="4" width="8.140625" style="41" bestFit="1" customWidth="1"/>
    <col min="5" max="6" width="11.42578125" style="41"/>
  </cols>
  <sheetData>
    <row r="1" spans="2:6" ht="26.25" x14ac:dyDescent="0.25">
      <c r="B1" s="46" t="s">
        <v>0</v>
      </c>
      <c r="C1" s="46" t="s">
        <v>1</v>
      </c>
      <c r="D1" s="46" t="s">
        <v>2</v>
      </c>
      <c r="E1" s="46" t="s">
        <v>3</v>
      </c>
      <c r="F1" s="46" t="s">
        <v>4</v>
      </c>
    </row>
    <row r="2" spans="2:6" x14ac:dyDescent="0.25">
      <c r="B2" s="44"/>
      <c r="C2" s="19"/>
      <c r="D2" s="19"/>
      <c r="E2" s="19"/>
      <c r="F2" s="19"/>
    </row>
    <row r="3" spans="2:6" x14ac:dyDescent="0.25">
      <c r="B3" s="44"/>
      <c r="C3" s="19"/>
      <c r="D3" s="19"/>
      <c r="E3" s="19"/>
      <c r="F3" s="19"/>
    </row>
    <row r="4" spans="2:6" x14ac:dyDescent="0.25">
      <c r="B4" s="47" t="s">
        <v>5</v>
      </c>
      <c r="C4" s="42" t="s">
        <v>6</v>
      </c>
      <c r="D4" s="20">
        <v>8</v>
      </c>
      <c r="E4" s="21">
        <v>474272</v>
      </c>
      <c r="F4" s="22">
        <v>0.98968727958699032</v>
      </c>
    </row>
    <row r="5" spans="2:6" x14ac:dyDescent="0.25">
      <c r="B5" s="47"/>
      <c r="C5" s="42" t="s">
        <v>7</v>
      </c>
      <c r="D5" s="20">
        <v>1</v>
      </c>
      <c r="E5" s="21">
        <v>4942</v>
      </c>
      <c r="F5" s="22">
        <v>1.0312720413009636E-2</v>
      </c>
    </row>
    <row r="6" spans="2:6" x14ac:dyDescent="0.25">
      <c r="B6" s="45" t="s">
        <v>8</v>
      </c>
      <c r="C6" s="23"/>
      <c r="D6" s="23">
        <v>9</v>
      </c>
      <c r="E6" s="24">
        <v>479214</v>
      </c>
      <c r="F6" s="25"/>
    </row>
    <row r="7" spans="2:6" x14ac:dyDescent="0.25">
      <c r="B7" s="44"/>
      <c r="C7" s="19"/>
      <c r="D7" s="19"/>
      <c r="E7" s="26"/>
      <c r="F7" s="19"/>
    </row>
    <row r="8" spans="2:6" x14ac:dyDescent="0.25">
      <c r="B8" s="47" t="s">
        <v>9</v>
      </c>
      <c r="C8" s="42" t="s">
        <v>6</v>
      </c>
      <c r="D8" s="20">
        <v>28</v>
      </c>
      <c r="E8" s="27">
        <v>94849</v>
      </c>
      <c r="F8" s="22">
        <v>0.79271380932879787</v>
      </c>
    </row>
    <row r="9" spans="2:6" x14ac:dyDescent="0.25">
      <c r="B9" s="47"/>
      <c r="C9" s="42" t="s">
        <v>7</v>
      </c>
      <c r="D9" s="20">
        <v>12</v>
      </c>
      <c r="E9" s="27">
        <v>24802</v>
      </c>
      <c r="F9" s="22">
        <v>0.20728619067120208</v>
      </c>
    </row>
    <row r="10" spans="2:6" x14ac:dyDescent="0.25">
      <c r="B10" s="45" t="s">
        <v>10</v>
      </c>
      <c r="C10" s="23"/>
      <c r="D10" s="23">
        <v>40</v>
      </c>
      <c r="E10" s="24">
        <v>119651</v>
      </c>
      <c r="F10" s="25"/>
    </row>
    <row r="11" spans="2:6" x14ac:dyDescent="0.25">
      <c r="B11" s="44"/>
      <c r="C11" s="19"/>
      <c r="D11" s="19"/>
      <c r="E11" s="26"/>
      <c r="F11" s="19"/>
    </row>
    <row r="12" spans="2:6" x14ac:dyDescent="0.25">
      <c r="B12" s="47" t="s">
        <v>11</v>
      </c>
      <c r="C12" s="42" t="s">
        <v>12</v>
      </c>
      <c r="D12" s="20">
        <v>1</v>
      </c>
      <c r="E12" s="27">
        <v>479</v>
      </c>
      <c r="F12" s="22">
        <v>2.1218161683277961E-2</v>
      </c>
    </row>
    <row r="13" spans="2:6" x14ac:dyDescent="0.25">
      <c r="B13" s="47"/>
      <c r="C13" s="42" t="s">
        <v>13</v>
      </c>
      <c r="D13" s="20">
        <v>5</v>
      </c>
      <c r="E13" s="27">
        <v>1642</v>
      </c>
      <c r="F13" s="22">
        <v>7.2735326688815063E-2</v>
      </c>
    </row>
    <row r="14" spans="2:6" x14ac:dyDescent="0.25">
      <c r="B14" s="47"/>
      <c r="C14" s="42" t="s">
        <v>6</v>
      </c>
      <c r="D14" s="20">
        <v>29</v>
      </c>
      <c r="E14" s="27">
        <v>14957</v>
      </c>
      <c r="F14" s="22">
        <v>0.66254706533776297</v>
      </c>
    </row>
    <row r="15" spans="2:6" x14ac:dyDescent="0.25">
      <c r="B15" s="47"/>
      <c r="C15" s="42" t="s">
        <v>7</v>
      </c>
      <c r="D15" s="20">
        <v>10</v>
      </c>
      <c r="E15" s="27">
        <v>5497</v>
      </c>
      <c r="F15" s="22">
        <v>0.24349944629014397</v>
      </c>
    </row>
    <row r="16" spans="2:6" x14ac:dyDescent="0.25">
      <c r="B16" s="45" t="s">
        <v>14</v>
      </c>
      <c r="C16" s="23"/>
      <c r="D16" s="23">
        <v>45</v>
      </c>
      <c r="E16" s="24">
        <v>22575</v>
      </c>
      <c r="F16" s="28"/>
    </row>
    <row r="17" spans="2:6" x14ac:dyDescent="0.25">
      <c r="B17" s="44"/>
      <c r="C17" s="19"/>
      <c r="D17" s="19"/>
      <c r="E17" s="26"/>
      <c r="F17" s="19"/>
    </row>
    <row r="18" spans="2:6" x14ac:dyDescent="0.25">
      <c r="B18" s="47" t="s">
        <v>15</v>
      </c>
      <c r="C18" s="42" t="s">
        <v>12</v>
      </c>
      <c r="D18" s="20">
        <v>7</v>
      </c>
      <c r="E18" s="29">
        <v>1067</v>
      </c>
      <c r="F18" s="22">
        <v>5.296073857149948E-2</v>
      </c>
    </row>
    <row r="19" spans="2:6" x14ac:dyDescent="0.25">
      <c r="B19" s="47"/>
      <c r="C19" s="42" t="s">
        <v>13</v>
      </c>
      <c r="D19" s="20">
        <v>242</v>
      </c>
      <c r="E19" s="29">
        <v>11464</v>
      </c>
      <c r="F19" s="22">
        <v>0.56901771975976567</v>
      </c>
    </row>
    <row r="20" spans="2:6" x14ac:dyDescent="0.25">
      <c r="B20" s="47"/>
      <c r="C20" s="42" t="s">
        <v>6</v>
      </c>
      <c r="D20" s="20">
        <v>51</v>
      </c>
      <c r="E20" s="29">
        <v>7079</v>
      </c>
      <c r="F20" s="22">
        <v>0.35136744924802699</v>
      </c>
    </row>
    <row r="21" spans="2:6" x14ac:dyDescent="0.25">
      <c r="B21" s="47"/>
      <c r="C21" s="42" t="s">
        <v>7</v>
      </c>
      <c r="D21" s="20">
        <v>6</v>
      </c>
      <c r="E21" s="29">
        <v>537</v>
      </c>
      <c r="F21" s="22">
        <v>2.6654092420707799E-2</v>
      </c>
    </row>
    <row r="22" spans="2:6" x14ac:dyDescent="0.25">
      <c r="B22" s="45" t="s">
        <v>16</v>
      </c>
      <c r="C22" s="23"/>
      <c r="D22" s="23">
        <v>306</v>
      </c>
      <c r="E22" s="24">
        <v>20147</v>
      </c>
      <c r="F22" s="28"/>
    </row>
    <row r="23" spans="2:6" ht="15.75" thickBot="1" x14ac:dyDescent="0.3">
      <c r="B23" s="44"/>
      <c r="C23" s="19"/>
      <c r="D23" s="19"/>
      <c r="E23" s="26"/>
      <c r="F23" s="19"/>
    </row>
    <row r="24" spans="2:6" ht="16.5" thickTop="1" thickBot="1" x14ac:dyDescent="0.3">
      <c r="B24" s="49" t="s">
        <v>17</v>
      </c>
      <c r="C24" s="43" t="s">
        <v>12</v>
      </c>
      <c r="D24" s="30">
        <v>8</v>
      </c>
      <c r="E24" s="31">
        <v>1546</v>
      </c>
      <c r="F24" s="32">
        <v>2.4096498214583525E-3</v>
      </c>
    </row>
    <row r="25" spans="2:6" ht="15.75" thickTop="1" x14ac:dyDescent="0.25">
      <c r="B25" s="48"/>
      <c r="C25" s="50" t="s">
        <v>13</v>
      </c>
      <c r="D25" s="33">
        <v>247</v>
      </c>
      <c r="E25" s="24">
        <v>13106</v>
      </c>
      <c r="F25" s="34">
        <v>2.0427471254872685E-2</v>
      </c>
    </row>
    <row r="26" spans="2:6" x14ac:dyDescent="0.25">
      <c r="B26" s="48"/>
      <c r="C26" s="50" t="s">
        <v>6</v>
      </c>
      <c r="D26" s="33">
        <v>116</v>
      </c>
      <c r="E26" s="24">
        <v>591157</v>
      </c>
      <c r="F26" s="34">
        <v>0.92139803331426606</v>
      </c>
    </row>
    <row r="27" spans="2:6" ht="15.75" thickBot="1" x14ac:dyDescent="0.3">
      <c r="B27" s="48"/>
      <c r="C27" s="51" t="s">
        <v>7</v>
      </c>
      <c r="D27" s="35">
        <v>29</v>
      </c>
      <c r="E27" s="36">
        <v>35778</v>
      </c>
      <c r="F27" s="37">
        <v>5.5764845609402931E-2</v>
      </c>
    </row>
    <row r="28" spans="2:6" ht="15.75" thickBot="1" x14ac:dyDescent="0.3">
      <c r="B28" s="48" t="s">
        <v>18</v>
      </c>
      <c r="C28" s="40"/>
      <c r="D28" s="38">
        <v>400</v>
      </c>
      <c r="E28" s="39">
        <v>641587</v>
      </c>
      <c r="F28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J37" sqref="J37"/>
    </sheetView>
  </sheetViews>
  <sheetFormatPr baseColWidth="10" defaultRowHeight="15" x14ac:dyDescent="0.25"/>
  <cols>
    <col min="1" max="1" width="31.7109375" bestFit="1" customWidth="1"/>
    <col min="2" max="2" width="14.85546875" bestFit="1" customWidth="1"/>
    <col min="3" max="4" width="11.42578125" customWidth="1"/>
    <col min="5" max="5" width="13.5703125" customWidth="1"/>
    <col min="6" max="6" width="4.5703125" bestFit="1" customWidth="1"/>
  </cols>
  <sheetData>
    <row r="1" spans="1:6" ht="25.5" x14ac:dyDescent="0.25">
      <c r="A1" s="52" t="s">
        <v>19</v>
      </c>
      <c r="B1" s="52" t="s">
        <v>1</v>
      </c>
      <c r="C1" s="52" t="s">
        <v>2</v>
      </c>
      <c r="D1" s="52" t="s">
        <v>3</v>
      </c>
      <c r="E1" s="52" t="s">
        <v>4</v>
      </c>
      <c r="F1" s="53"/>
    </row>
    <row r="2" spans="1:6" x14ac:dyDescent="0.25">
      <c r="A2" s="44"/>
      <c r="B2" s="19"/>
      <c r="C2" s="19"/>
      <c r="D2" s="19"/>
      <c r="E2" s="19"/>
      <c r="F2" s="41"/>
    </row>
    <row r="3" spans="1:6" x14ac:dyDescent="0.25">
      <c r="A3" s="47" t="s">
        <v>5</v>
      </c>
      <c r="B3" s="42" t="s">
        <v>6</v>
      </c>
      <c r="C3" s="20">
        <v>8</v>
      </c>
      <c r="D3" s="21">
        <f>474272+(681*8)</f>
        <v>479720</v>
      </c>
      <c r="E3" s="22">
        <v>0.98968727958698999</v>
      </c>
      <c r="F3" s="54">
        <f>D3/D5</f>
        <v>0.98841437910920726</v>
      </c>
    </row>
    <row r="4" spans="1:6" x14ac:dyDescent="0.25">
      <c r="A4" s="47"/>
      <c r="B4" s="42" t="s">
        <v>7</v>
      </c>
      <c r="C4" s="20">
        <v>1</v>
      </c>
      <c r="D4" s="21">
        <f>4942+681</f>
        <v>5623</v>
      </c>
      <c r="E4" s="22">
        <v>1.0312720413009636E-2</v>
      </c>
      <c r="F4" s="54">
        <f>D4/D5</f>
        <v>1.1585620890792698E-2</v>
      </c>
    </row>
    <row r="5" spans="1:6" x14ac:dyDescent="0.25">
      <c r="A5" s="45" t="s">
        <v>8</v>
      </c>
      <c r="B5" s="23"/>
      <c r="C5" s="23">
        <f>SUM(C3:C4)</f>
        <v>9</v>
      </c>
      <c r="D5" s="24">
        <f>SUM(D3:D4)</f>
        <v>485343</v>
      </c>
      <c r="E5" s="25"/>
      <c r="F5" s="55"/>
    </row>
    <row r="6" spans="1:6" x14ac:dyDescent="0.25">
      <c r="A6" s="44"/>
      <c r="B6" s="19"/>
      <c r="C6" s="19"/>
      <c r="D6" s="26"/>
      <c r="E6" s="19"/>
      <c r="F6" s="55"/>
    </row>
    <row r="7" spans="1:6" x14ac:dyDescent="0.25">
      <c r="A7" s="47" t="s">
        <v>9</v>
      </c>
      <c r="B7" s="42" t="s">
        <v>6</v>
      </c>
      <c r="C7" s="20">
        <v>28</v>
      </c>
      <c r="D7" s="27">
        <f>94849+(28*77)</f>
        <v>97005</v>
      </c>
      <c r="E7" s="22">
        <v>0.79271380932879787</v>
      </c>
      <c r="F7" s="55">
        <f>D7/D9</f>
        <v>0.79046439426657644</v>
      </c>
    </row>
    <row r="8" spans="1:6" x14ac:dyDescent="0.25">
      <c r="A8" s="47"/>
      <c r="B8" s="42" t="s">
        <v>7</v>
      </c>
      <c r="C8" s="20">
        <v>12</v>
      </c>
      <c r="D8" s="27">
        <f>24802+(12*76)</f>
        <v>25714</v>
      </c>
      <c r="E8" s="22">
        <v>0.20728619067120208</v>
      </c>
      <c r="F8" s="55">
        <f>D8/D9</f>
        <v>0.2095356057334235</v>
      </c>
    </row>
    <row r="9" spans="1:6" x14ac:dyDescent="0.25">
      <c r="A9" s="45" t="s">
        <v>10</v>
      </c>
      <c r="B9" s="23"/>
      <c r="C9" s="23">
        <f>SUM(C7:C8)</f>
        <v>40</v>
      </c>
      <c r="D9" s="24">
        <f>SUM(D7:D8)</f>
        <v>122719</v>
      </c>
      <c r="E9" s="25"/>
      <c r="F9" s="55"/>
    </row>
    <row r="10" spans="1:6" x14ac:dyDescent="0.25">
      <c r="A10" s="44"/>
      <c r="B10" s="19"/>
      <c r="C10" s="19"/>
      <c r="D10" s="26"/>
      <c r="E10" s="19"/>
      <c r="F10" s="55"/>
    </row>
    <row r="11" spans="1:6" x14ac:dyDescent="0.25">
      <c r="A11" s="47" t="s">
        <v>11</v>
      </c>
      <c r="B11" s="42" t="s">
        <v>12</v>
      </c>
      <c r="C11" s="20">
        <v>1</v>
      </c>
      <c r="D11" s="27">
        <f>479+(34)</f>
        <v>513</v>
      </c>
      <c r="E11" s="22">
        <v>2.1218161683277961E-2</v>
      </c>
      <c r="F11" s="55">
        <f>D11/D13</f>
        <v>3.0187124867600331E-2</v>
      </c>
    </row>
    <row r="12" spans="1:6" x14ac:dyDescent="0.25">
      <c r="A12" s="47"/>
      <c r="B12" s="42" t="s">
        <v>13</v>
      </c>
      <c r="C12" s="20">
        <f>5-3</f>
        <v>2</v>
      </c>
      <c r="D12" s="27">
        <f>1642+(5*34)-306-314-431</f>
        <v>761</v>
      </c>
      <c r="E12" s="22">
        <v>7.2735326688815063E-2</v>
      </c>
      <c r="F12" s="55">
        <f>D12/D13</f>
        <v>4.4780510768506532E-2</v>
      </c>
    </row>
    <row r="13" spans="1:6" x14ac:dyDescent="0.25">
      <c r="A13" s="47"/>
      <c r="B13" s="42" t="s">
        <v>6</v>
      </c>
      <c r="C13" s="20">
        <f>29+3</f>
        <v>32</v>
      </c>
      <c r="D13" s="27">
        <f>14957+(29*34)+306+314+431</f>
        <v>16994</v>
      </c>
      <c r="E13" s="22">
        <v>0.66254706533776297</v>
      </c>
      <c r="F13" s="55">
        <f>D13/D15</f>
        <v>0.70499896287077368</v>
      </c>
    </row>
    <row r="14" spans="1:6" x14ac:dyDescent="0.25">
      <c r="A14" s="47"/>
      <c r="B14" s="42" t="s">
        <v>7</v>
      </c>
      <c r="C14" s="20">
        <v>10</v>
      </c>
      <c r="D14" s="27">
        <f>5497+(10*34)</f>
        <v>5837</v>
      </c>
      <c r="E14" s="22">
        <v>0.24349944629014397</v>
      </c>
      <c r="F14" s="55">
        <f>D14/D15</f>
        <v>0.24214893175689692</v>
      </c>
    </row>
    <row r="15" spans="1:6" x14ac:dyDescent="0.25">
      <c r="A15" s="45" t="s">
        <v>14</v>
      </c>
      <c r="B15" s="23"/>
      <c r="C15" s="23">
        <f>SUM(C11:C14)</f>
        <v>45</v>
      </c>
      <c r="D15" s="24">
        <f>SUM(D11:D14)</f>
        <v>24105</v>
      </c>
      <c r="E15" s="28"/>
      <c r="F15" s="55"/>
    </row>
    <row r="16" spans="1:6" x14ac:dyDescent="0.25">
      <c r="A16" s="44"/>
      <c r="B16" s="19"/>
      <c r="C16" s="19"/>
      <c r="D16" s="26"/>
      <c r="E16" s="19"/>
      <c r="F16" s="55"/>
    </row>
    <row r="17" spans="1:6" x14ac:dyDescent="0.25">
      <c r="A17" s="47" t="s">
        <v>15</v>
      </c>
      <c r="B17" s="42" t="s">
        <v>12</v>
      </c>
      <c r="C17" s="20">
        <v>7</v>
      </c>
      <c r="D17" s="29">
        <f>1067+(7*5)</f>
        <v>1102</v>
      </c>
      <c r="E17" s="22">
        <v>5.296073857149948E-2</v>
      </c>
      <c r="F17" s="55">
        <f>D17/D19</f>
        <v>0.14734590185853724</v>
      </c>
    </row>
    <row r="18" spans="1:6" x14ac:dyDescent="0.25">
      <c r="A18" s="47"/>
      <c r="B18" s="42" t="s">
        <v>13</v>
      </c>
      <c r="C18" s="20">
        <f>242-2</f>
        <v>240</v>
      </c>
      <c r="D18" s="29">
        <f>11464+(242*5)-145-147</f>
        <v>12382</v>
      </c>
      <c r="E18" s="22">
        <v>0.56901771975976567</v>
      </c>
      <c r="F18" s="55">
        <f>D18/D21</f>
        <v>0.57120450246805365</v>
      </c>
    </row>
    <row r="19" spans="1:6" x14ac:dyDescent="0.25">
      <c r="A19" s="47"/>
      <c r="B19" s="42" t="s">
        <v>6</v>
      </c>
      <c r="C19" s="20">
        <f>51+1</f>
        <v>52</v>
      </c>
      <c r="D19" s="29">
        <f>7079+(51*5)+145</f>
        <v>7479</v>
      </c>
      <c r="E19" s="22">
        <v>0.35136744924802699</v>
      </c>
      <c r="F19" s="55">
        <f>D19/D21</f>
        <v>0.34502006735249341</v>
      </c>
    </row>
    <row r="20" spans="1:6" x14ac:dyDescent="0.25">
      <c r="A20" s="47"/>
      <c r="B20" s="42" t="s">
        <v>7</v>
      </c>
      <c r="C20" s="20">
        <f>6+1</f>
        <v>7</v>
      </c>
      <c r="D20" s="29">
        <f>537+(6*5)+147</f>
        <v>714</v>
      </c>
      <c r="E20" s="22">
        <v>2.6654092420707799E-2</v>
      </c>
      <c r="F20" s="55">
        <f>D20/D21</f>
        <v>3.2938137196106471E-2</v>
      </c>
    </row>
    <row r="21" spans="1:6" x14ac:dyDescent="0.25">
      <c r="A21" s="45" t="s">
        <v>16</v>
      </c>
      <c r="B21" s="23"/>
      <c r="C21" s="23">
        <f>SUM(C17:C20)</f>
        <v>306</v>
      </c>
      <c r="D21" s="24">
        <f>SUM(D17:D20)</f>
        <v>21677</v>
      </c>
      <c r="E21" s="28"/>
      <c r="F21" s="55"/>
    </row>
    <row r="22" spans="1:6" ht="15.75" thickBot="1" x14ac:dyDescent="0.3">
      <c r="A22" s="44"/>
      <c r="B22" s="19"/>
      <c r="C22" s="19"/>
      <c r="D22" s="26"/>
      <c r="E22" s="19"/>
      <c r="F22" s="55"/>
    </row>
    <row r="23" spans="1:6" ht="16.5" thickTop="1" thickBot="1" x14ac:dyDescent="0.3">
      <c r="A23" s="49" t="s">
        <v>17</v>
      </c>
      <c r="B23" s="43" t="s">
        <v>12</v>
      </c>
      <c r="C23" s="30">
        <f>C11+C17</f>
        <v>8</v>
      </c>
      <c r="D23" s="31">
        <f>D11+D17</f>
        <v>1615</v>
      </c>
      <c r="E23" s="32">
        <v>2.4096498214583525E-3</v>
      </c>
      <c r="F23" s="55">
        <f>D23/D25</f>
        <v>2.6863030149800898E-3</v>
      </c>
    </row>
    <row r="24" spans="1:6" ht="15.75" thickTop="1" x14ac:dyDescent="0.25">
      <c r="A24" s="48"/>
      <c r="B24" s="50" t="s">
        <v>13</v>
      </c>
      <c r="C24" s="33">
        <f>C12+C18</f>
        <v>242</v>
      </c>
      <c r="D24" s="24">
        <f>D12+D18</f>
        <v>13143</v>
      </c>
      <c r="E24" s="34">
        <v>2.0427471254872685E-2</v>
      </c>
      <c r="F24" s="55">
        <f>D24/D25</f>
        <v>2.1861350170825584E-2</v>
      </c>
    </row>
    <row r="25" spans="1:6" x14ac:dyDescent="0.25">
      <c r="A25" s="48"/>
      <c r="B25" s="50" t="s">
        <v>6</v>
      </c>
      <c r="C25" s="33">
        <f>C3+C7+C13+C19</f>
        <v>120</v>
      </c>
      <c r="D25" s="24">
        <f>D3+D7+D13+D19</f>
        <v>601198</v>
      </c>
      <c r="E25" s="34">
        <v>0.92139803331426606</v>
      </c>
      <c r="F25" s="55">
        <f>D25/D27</f>
        <v>0.9194823230005934</v>
      </c>
    </row>
    <row r="26" spans="1:6" ht="15.75" thickBot="1" x14ac:dyDescent="0.3">
      <c r="A26" s="48"/>
      <c r="B26" s="51" t="s">
        <v>7</v>
      </c>
      <c r="C26" s="35">
        <f>C4+C8+C14+C20</f>
        <v>30</v>
      </c>
      <c r="D26" s="36">
        <f>D4+D8+D14+D20</f>
        <v>37888</v>
      </c>
      <c r="E26" s="37">
        <v>5.5764845609402931E-2</v>
      </c>
      <c r="F26" s="55">
        <f>D26/D27</f>
        <v>5.7946543823909069E-2</v>
      </c>
    </row>
    <row r="27" spans="1:6" ht="15.75" thickBot="1" x14ac:dyDescent="0.3">
      <c r="A27" s="48" t="s">
        <v>18</v>
      </c>
      <c r="B27" s="40"/>
      <c r="C27" s="38">
        <v>400</v>
      </c>
      <c r="D27" s="39">
        <f>SUM(D23:D26)</f>
        <v>653844</v>
      </c>
      <c r="E27" s="40"/>
      <c r="F27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31"/>
  <sheetViews>
    <sheetView workbookViewId="0">
      <selection activeCell="C35" sqref="C35"/>
    </sheetView>
  </sheetViews>
  <sheetFormatPr baseColWidth="10" defaultRowHeight="15" x14ac:dyDescent="0.25"/>
  <cols>
    <col min="2" max="2" width="31.7109375" bestFit="1" customWidth="1"/>
    <col min="3" max="3" width="14.85546875" bestFit="1" customWidth="1"/>
    <col min="4" max="4" width="8.140625" bestFit="1" customWidth="1"/>
    <col min="5" max="5" width="8.85546875" bestFit="1" customWidth="1"/>
    <col min="6" max="6" width="12.7109375" customWidth="1"/>
  </cols>
  <sheetData>
    <row r="5" spans="2:7" ht="25.5" x14ac:dyDescent="0.25">
      <c r="B5" s="52" t="s">
        <v>0</v>
      </c>
      <c r="C5" s="52" t="s">
        <v>1</v>
      </c>
      <c r="D5" s="52" t="s">
        <v>2</v>
      </c>
      <c r="E5" s="52" t="s">
        <v>3</v>
      </c>
      <c r="F5" s="52" t="s">
        <v>4</v>
      </c>
      <c r="G5" s="53"/>
    </row>
    <row r="6" spans="2:7" x14ac:dyDescent="0.25">
      <c r="B6" s="44"/>
      <c r="C6" s="19"/>
      <c r="D6" s="19"/>
      <c r="E6" s="19"/>
      <c r="F6" s="19"/>
      <c r="G6" s="41"/>
    </row>
    <row r="7" spans="2:7" x14ac:dyDescent="0.25">
      <c r="B7" s="47" t="s">
        <v>5</v>
      </c>
      <c r="C7" s="42" t="s">
        <v>6</v>
      </c>
      <c r="D7" s="20">
        <v>8</v>
      </c>
      <c r="E7" s="21">
        <v>480103</v>
      </c>
      <c r="F7" s="22">
        <v>0.98968727958698999</v>
      </c>
      <c r="G7" s="54">
        <v>0.98881555880957783</v>
      </c>
    </row>
    <row r="8" spans="2:7" x14ac:dyDescent="0.25">
      <c r="B8" s="47"/>
      <c r="C8" s="42" t="s">
        <v>7</v>
      </c>
      <c r="D8" s="20">
        <v>1</v>
      </c>
      <c r="E8" s="21">
        <v>5505</v>
      </c>
      <c r="F8" s="22">
        <v>1.0312720413009636E-2</v>
      </c>
      <c r="G8" s="54">
        <v>1.1184441190422174E-2</v>
      </c>
    </row>
    <row r="9" spans="2:7" x14ac:dyDescent="0.25">
      <c r="B9" s="45" t="s">
        <v>8</v>
      </c>
      <c r="C9" s="23"/>
      <c r="D9" s="23">
        <v>9</v>
      </c>
      <c r="E9" s="24">
        <v>485608</v>
      </c>
      <c r="F9" s="25"/>
      <c r="G9" s="55"/>
    </row>
    <row r="10" spans="2:7" x14ac:dyDescent="0.25">
      <c r="B10" s="44"/>
      <c r="C10" s="19"/>
      <c r="D10" s="19"/>
      <c r="E10" s="26"/>
      <c r="F10" s="19"/>
      <c r="G10" s="55"/>
    </row>
    <row r="11" spans="2:7" x14ac:dyDescent="0.25">
      <c r="B11" s="47" t="s">
        <v>9</v>
      </c>
      <c r="C11" s="42" t="s">
        <v>6</v>
      </c>
      <c r="D11" s="20">
        <v>28</v>
      </c>
      <c r="E11" s="27">
        <v>97042</v>
      </c>
      <c r="F11" s="22">
        <v>0.79271380932879787</v>
      </c>
      <c r="G11" s="55">
        <v>0.79328382838283829</v>
      </c>
    </row>
    <row r="12" spans="2:7" x14ac:dyDescent="0.25">
      <c r="B12" s="47"/>
      <c r="C12" s="42" t="s">
        <v>7</v>
      </c>
      <c r="D12" s="20">
        <v>11</v>
      </c>
      <c r="E12" s="27">
        <v>25406</v>
      </c>
      <c r="F12" s="22">
        <v>0.20728619067120208</v>
      </c>
      <c r="G12" s="55">
        <v>0.20671617161716171</v>
      </c>
    </row>
    <row r="13" spans="2:7" x14ac:dyDescent="0.25">
      <c r="B13" s="45" t="s">
        <v>10</v>
      </c>
      <c r="C13" s="23"/>
      <c r="D13" s="23">
        <v>39</v>
      </c>
      <c r="E13" s="24">
        <v>122448</v>
      </c>
      <c r="F13" s="25"/>
      <c r="G13" s="55"/>
    </row>
    <row r="14" spans="2:7" x14ac:dyDescent="0.25">
      <c r="B14" s="44"/>
      <c r="C14" s="19"/>
      <c r="D14" s="19"/>
      <c r="E14" s="26"/>
      <c r="F14" s="19"/>
      <c r="G14" s="55"/>
    </row>
    <row r="15" spans="2:7" x14ac:dyDescent="0.25">
      <c r="B15" s="47" t="s">
        <v>11</v>
      </c>
      <c r="C15" s="42" t="s">
        <v>12</v>
      </c>
      <c r="D15" s="56">
        <v>1</v>
      </c>
      <c r="E15" s="27">
        <v>483</v>
      </c>
      <c r="F15" s="22">
        <v>2.1218161683277961E-2</v>
      </c>
      <c r="G15" s="55">
        <v>2.884773888675202E-2</v>
      </c>
    </row>
    <row r="16" spans="2:7" x14ac:dyDescent="0.25">
      <c r="B16" s="47"/>
      <c r="C16" s="42" t="s">
        <v>13</v>
      </c>
      <c r="D16" s="56">
        <v>1</v>
      </c>
      <c r="E16" s="27">
        <v>91</v>
      </c>
      <c r="F16" s="22">
        <v>7.2735326688815063E-2</v>
      </c>
      <c r="G16" s="55">
        <v>7.3080938513105115E-3</v>
      </c>
    </row>
    <row r="17" spans="2:7" x14ac:dyDescent="0.25">
      <c r="B17" s="47"/>
      <c r="C17" s="42" t="s">
        <v>6</v>
      </c>
      <c r="D17" s="20">
        <v>34</v>
      </c>
      <c r="E17" s="27">
        <v>16771</v>
      </c>
      <c r="F17" s="22">
        <v>0.66254706533776297</v>
      </c>
      <c r="G17" s="55">
        <v>0.69126752003646441</v>
      </c>
    </row>
    <row r="18" spans="2:7" x14ac:dyDescent="0.25">
      <c r="B18" s="47"/>
      <c r="C18" s="42" t="s">
        <v>7</v>
      </c>
      <c r="D18" s="20">
        <v>14</v>
      </c>
      <c r="E18" s="27">
        <v>6882</v>
      </c>
      <c r="F18" s="22">
        <v>0.24349944629014397</v>
      </c>
      <c r="G18" s="55">
        <v>0.28373912713184185</v>
      </c>
    </row>
    <row r="19" spans="2:7" x14ac:dyDescent="0.25">
      <c r="B19" s="45" t="s">
        <v>14</v>
      </c>
      <c r="C19" s="23"/>
      <c r="D19" s="23">
        <v>50</v>
      </c>
      <c r="E19" s="24">
        <v>24227</v>
      </c>
      <c r="F19" s="28"/>
      <c r="G19" s="55"/>
    </row>
    <row r="20" spans="2:7" x14ac:dyDescent="0.25">
      <c r="B20" s="44"/>
      <c r="C20" s="19"/>
      <c r="D20" s="19"/>
      <c r="E20" s="26"/>
      <c r="F20" s="19"/>
      <c r="G20" s="55"/>
    </row>
    <row r="21" spans="2:7" x14ac:dyDescent="0.25">
      <c r="B21" s="47" t="s">
        <v>15</v>
      </c>
      <c r="C21" s="42" t="s">
        <v>12</v>
      </c>
      <c r="D21" s="20">
        <v>7</v>
      </c>
      <c r="E21" s="29">
        <v>1137</v>
      </c>
      <c r="F21" s="22">
        <v>5.296073857149948E-2</v>
      </c>
      <c r="G21" s="55">
        <v>0.151317540590897</v>
      </c>
    </row>
    <row r="22" spans="2:7" x14ac:dyDescent="0.25">
      <c r="B22" s="47"/>
      <c r="C22" s="42" t="s">
        <v>13</v>
      </c>
      <c r="D22" s="20">
        <v>239</v>
      </c>
      <c r="E22" s="29">
        <v>12250</v>
      </c>
      <c r="F22" s="22">
        <v>0.56901771975976567</v>
      </c>
      <c r="G22" s="55">
        <v>0.56148874730714582</v>
      </c>
    </row>
    <row r="23" spans="2:7" x14ac:dyDescent="0.25">
      <c r="B23" s="47"/>
      <c r="C23" s="42" t="s">
        <v>6</v>
      </c>
      <c r="D23" s="20">
        <v>52</v>
      </c>
      <c r="E23" s="29">
        <v>7514</v>
      </c>
      <c r="F23" s="22">
        <v>0.35136744924802699</v>
      </c>
      <c r="G23" s="55">
        <v>0.34441032222578721</v>
      </c>
    </row>
    <row r="24" spans="2:7" x14ac:dyDescent="0.25">
      <c r="B24" s="47"/>
      <c r="C24" s="42" t="s">
        <v>7</v>
      </c>
      <c r="D24" s="20">
        <v>8</v>
      </c>
      <c r="E24" s="29">
        <v>916</v>
      </c>
      <c r="F24" s="22">
        <v>2.6654092420707799E-2</v>
      </c>
      <c r="G24" s="55">
        <v>4.1985607553742497E-2</v>
      </c>
    </row>
    <row r="25" spans="2:7" x14ac:dyDescent="0.25">
      <c r="B25" s="45" t="s">
        <v>16</v>
      </c>
      <c r="C25" s="23"/>
      <c r="D25" s="23">
        <v>306</v>
      </c>
      <c r="E25" s="24">
        <v>21817</v>
      </c>
      <c r="F25" s="28"/>
      <c r="G25" s="55"/>
    </row>
    <row r="26" spans="2:7" ht="15.75" thickBot="1" x14ac:dyDescent="0.3">
      <c r="B26" s="44"/>
      <c r="C26" s="19"/>
      <c r="D26" s="19"/>
      <c r="E26" s="26"/>
      <c r="F26" s="19"/>
      <c r="G26" s="55"/>
    </row>
    <row r="27" spans="2:7" ht="16.5" thickTop="1" thickBot="1" x14ac:dyDescent="0.3">
      <c r="B27" s="49" t="s">
        <v>17</v>
      </c>
      <c r="C27" s="43" t="s">
        <v>12</v>
      </c>
      <c r="D27" s="30">
        <v>8</v>
      </c>
      <c r="E27" s="31">
        <v>1620</v>
      </c>
      <c r="F27" s="32">
        <v>2.4096498214583525E-3</v>
      </c>
      <c r="G27" s="55">
        <v>2.7639837287504201E-3</v>
      </c>
    </row>
    <row r="28" spans="2:7" ht="15.75" thickTop="1" x14ac:dyDescent="0.25">
      <c r="B28" s="48"/>
      <c r="C28" s="50" t="s">
        <v>13</v>
      </c>
      <c r="D28" s="33">
        <v>240</v>
      </c>
      <c r="E28" s="24">
        <v>12341</v>
      </c>
      <c r="F28" s="34">
        <v>2.0427471254872685E-2</v>
      </c>
      <c r="G28" s="55">
        <v>2.0593508130635648E-2</v>
      </c>
    </row>
    <row r="29" spans="2:7" x14ac:dyDescent="0.25">
      <c r="B29" s="48"/>
      <c r="C29" s="50" t="s">
        <v>6</v>
      </c>
      <c r="D29" s="33">
        <v>122</v>
      </c>
      <c r="E29" s="24">
        <v>601430</v>
      </c>
      <c r="F29" s="34">
        <v>0.92139803331426606</v>
      </c>
      <c r="G29" s="55">
        <v>0.91912738033732078</v>
      </c>
    </row>
    <row r="30" spans="2:7" ht="15.75" thickBot="1" x14ac:dyDescent="0.3">
      <c r="B30" s="48"/>
      <c r="C30" s="51" t="s">
        <v>7</v>
      </c>
      <c r="D30" s="35">
        <v>34</v>
      </c>
      <c r="E30" s="36">
        <v>38709</v>
      </c>
      <c r="F30" s="37">
        <v>5.5764845609402931E-2</v>
      </c>
      <c r="G30" s="55">
        <v>5.940410935871137E-2</v>
      </c>
    </row>
    <row r="31" spans="2:7" ht="15.75" thickBot="1" x14ac:dyDescent="0.3">
      <c r="B31" s="48" t="s">
        <v>18</v>
      </c>
      <c r="C31" s="40"/>
      <c r="D31" s="38">
        <v>400</v>
      </c>
      <c r="E31" s="39">
        <v>654100</v>
      </c>
      <c r="F31" s="40"/>
      <c r="G31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31"/>
  <sheetViews>
    <sheetView tabSelected="1" workbookViewId="0">
      <selection activeCell="H15" sqref="H15"/>
    </sheetView>
  </sheetViews>
  <sheetFormatPr baseColWidth="10" defaultRowHeight="15" x14ac:dyDescent="0.25"/>
  <cols>
    <col min="2" max="2" width="31.7109375" bestFit="1" customWidth="1"/>
    <col min="3" max="3" width="14.85546875" bestFit="1" customWidth="1"/>
    <col min="4" max="4" width="8.140625" bestFit="1" customWidth="1"/>
    <col min="5" max="5" width="12.5703125" bestFit="1" customWidth="1"/>
    <col min="6" max="6" width="12.7109375" customWidth="1"/>
  </cols>
  <sheetData>
    <row r="5" spans="2:7" ht="25.5" x14ac:dyDescent="0.25">
      <c r="B5" s="52" t="s">
        <v>20</v>
      </c>
      <c r="C5" s="52" t="s">
        <v>1</v>
      </c>
      <c r="D5" s="52" t="s">
        <v>2</v>
      </c>
      <c r="E5" s="52" t="s">
        <v>3</v>
      </c>
      <c r="F5" s="52" t="s">
        <v>4</v>
      </c>
      <c r="G5" s="53"/>
    </row>
    <row r="6" spans="2:7" x14ac:dyDescent="0.25">
      <c r="B6" s="44"/>
      <c r="C6" s="19"/>
      <c r="D6" s="19"/>
      <c r="E6" s="57"/>
      <c r="F6" s="19"/>
      <c r="G6" s="41"/>
    </row>
    <row r="7" spans="2:7" x14ac:dyDescent="0.25">
      <c r="B7" s="47" t="s">
        <v>5</v>
      </c>
      <c r="C7" s="42" t="s">
        <v>6</v>
      </c>
      <c r="D7" s="20">
        <v>8</v>
      </c>
      <c r="E7" s="70">
        <v>464634</v>
      </c>
      <c r="F7" s="63">
        <f>IFERROR(E7/$E$31,"")</f>
        <v>0.7103409264638435</v>
      </c>
      <c r="G7" s="54"/>
    </row>
    <row r="8" spans="2:7" x14ac:dyDescent="0.25">
      <c r="B8" s="47"/>
      <c r="C8" s="42" t="s">
        <v>7</v>
      </c>
      <c r="D8" s="20">
        <v>1</v>
      </c>
      <c r="E8" s="70">
        <v>4684</v>
      </c>
      <c r="F8" s="64">
        <f t="shared" ref="F8:F25" si="0">IFERROR(E8/$E$31,"")</f>
        <v>7.1609845589359422E-3</v>
      </c>
      <c r="G8" s="54"/>
    </row>
    <row r="9" spans="2:7" x14ac:dyDescent="0.25">
      <c r="B9" s="45" t="s">
        <v>8</v>
      </c>
      <c r="C9" s="23"/>
      <c r="D9" s="23">
        <f>SUM(D7:D8)</f>
        <v>9</v>
      </c>
      <c r="E9" s="58">
        <f>SUM(E7:E8)</f>
        <v>469318</v>
      </c>
      <c r="F9" s="65">
        <f t="shared" si="0"/>
        <v>0.71750191102277938</v>
      </c>
      <c r="G9" s="55"/>
    </row>
    <row r="10" spans="2:7" x14ac:dyDescent="0.25">
      <c r="B10" s="44"/>
      <c r="C10" s="19"/>
      <c r="D10" s="19"/>
      <c r="E10" s="59"/>
      <c r="F10" s="66"/>
      <c r="G10" s="55"/>
    </row>
    <row r="11" spans="2:7" x14ac:dyDescent="0.25">
      <c r="B11" s="47" t="s">
        <v>9</v>
      </c>
      <c r="C11" s="42" t="s">
        <v>6</v>
      </c>
      <c r="D11" s="20">
        <v>28</v>
      </c>
      <c r="E11" s="60">
        <v>92510</v>
      </c>
      <c r="F11" s="64">
        <f t="shared" si="0"/>
        <v>0.14143097385720838</v>
      </c>
      <c r="G11" s="55"/>
    </row>
    <row r="12" spans="2:7" x14ac:dyDescent="0.25">
      <c r="B12" s="47"/>
      <c r="C12" s="42" t="s">
        <v>7</v>
      </c>
      <c r="D12" s="20">
        <v>10</v>
      </c>
      <c r="E12" s="60">
        <v>23087</v>
      </c>
      <c r="F12" s="64">
        <f t="shared" si="0"/>
        <v>3.5295826326249807E-2</v>
      </c>
      <c r="G12" s="55"/>
    </row>
    <row r="13" spans="2:7" x14ac:dyDescent="0.25">
      <c r="B13" s="45" t="s">
        <v>10</v>
      </c>
      <c r="C13" s="23"/>
      <c r="D13" s="23">
        <f>SUM(D11:D12)</f>
        <v>38</v>
      </c>
      <c r="E13" s="58">
        <f>SUM(E11:E12)</f>
        <v>115597</v>
      </c>
      <c r="F13" s="65">
        <f t="shared" si="0"/>
        <v>0.17672680018345818</v>
      </c>
      <c r="G13" s="55"/>
    </row>
    <row r="14" spans="2:7" x14ac:dyDescent="0.25">
      <c r="B14" s="44"/>
      <c r="C14" s="19"/>
      <c r="D14" s="19"/>
      <c r="E14" s="59"/>
      <c r="F14" s="66"/>
      <c r="G14" s="55"/>
    </row>
    <row r="15" spans="2:7" x14ac:dyDescent="0.25">
      <c r="B15" s="47" t="s">
        <v>11</v>
      </c>
      <c r="C15" s="42" t="s">
        <v>12</v>
      </c>
      <c r="D15" s="20">
        <v>1</v>
      </c>
      <c r="E15" s="60">
        <v>435</v>
      </c>
      <c r="F15" s="64">
        <f t="shared" si="0"/>
        <v>6.6503592722825253E-4</v>
      </c>
      <c r="G15" s="55"/>
    </row>
    <row r="16" spans="2:7" x14ac:dyDescent="0.25">
      <c r="B16" s="47"/>
      <c r="C16" s="42" t="s">
        <v>13</v>
      </c>
      <c r="D16" s="20">
        <v>1</v>
      </c>
      <c r="E16" s="60">
        <v>125</v>
      </c>
      <c r="F16" s="64">
        <f t="shared" si="0"/>
        <v>1.9110227793915304E-4</v>
      </c>
      <c r="G16" s="55"/>
    </row>
    <row r="17" spans="2:7" x14ac:dyDescent="0.25">
      <c r="B17" s="47"/>
      <c r="C17" s="42" t="s">
        <v>6</v>
      </c>
      <c r="D17" s="20">
        <v>36</v>
      </c>
      <c r="E17" s="60">
        <v>15957</v>
      </c>
      <c r="F17" s="64">
        <f t="shared" si="0"/>
        <v>2.439535239260052E-2</v>
      </c>
      <c r="G17" s="55"/>
    </row>
    <row r="18" spans="2:7" x14ac:dyDescent="0.25">
      <c r="B18" s="47"/>
      <c r="C18" s="42" t="s">
        <v>7</v>
      </c>
      <c r="D18" s="20">
        <v>18</v>
      </c>
      <c r="E18" s="60">
        <v>8344</v>
      </c>
      <c r="F18" s="64">
        <f t="shared" si="0"/>
        <v>1.2756459256994344E-2</v>
      </c>
      <c r="G18" s="55"/>
    </row>
    <row r="19" spans="2:7" x14ac:dyDescent="0.25">
      <c r="B19" s="45" t="s">
        <v>14</v>
      </c>
      <c r="C19" s="23"/>
      <c r="D19" s="23">
        <f>SUM(D15:D18)</f>
        <v>56</v>
      </c>
      <c r="E19" s="58">
        <f>SUM(E15:E18)</f>
        <v>24861</v>
      </c>
      <c r="F19" s="67">
        <f t="shared" si="0"/>
        <v>3.8007949854762267E-2</v>
      </c>
      <c r="G19" s="55"/>
    </row>
    <row r="20" spans="2:7" x14ac:dyDescent="0.25">
      <c r="B20" s="44"/>
      <c r="C20" s="19"/>
      <c r="D20" s="19"/>
      <c r="E20" s="59"/>
      <c r="F20" s="66"/>
      <c r="G20" s="55"/>
    </row>
    <row r="21" spans="2:7" x14ac:dyDescent="0.25">
      <c r="B21" s="47" t="s">
        <v>15</v>
      </c>
      <c r="C21" s="42" t="s">
        <v>12</v>
      </c>
      <c r="D21" s="20">
        <v>7</v>
      </c>
      <c r="E21" s="61">
        <v>1917</v>
      </c>
      <c r="F21" s="64">
        <f t="shared" si="0"/>
        <v>2.930744534474851E-3</v>
      </c>
      <c r="G21" s="55"/>
    </row>
    <row r="22" spans="2:7" x14ac:dyDescent="0.25">
      <c r="B22" s="47"/>
      <c r="C22" s="42" t="s">
        <v>13</v>
      </c>
      <c r="D22" s="20">
        <v>321</v>
      </c>
      <c r="E22" s="61">
        <v>16206</v>
      </c>
      <c r="F22" s="64">
        <f t="shared" si="0"/>
        <v>2.4776028130255312E-2</v>
      </c>
      <c r="G22" s="55"/>
    </row>
    <row r="23" spans="2:7" x14ac:dyDescent="0.25">
      <c r="B23" s="47"/>
      <c r="C23" s="42" t="s">
        <v>6</v>
      </c>
      <c r="D23" s="20">
        <v>60</v>
      </c>
      <c r="E23" s="61">
        <v>6435</v>
      </c>
      <c r="F23" s="64">
        <f t="shared" si="0"/>
        <v>9.8379452683075991E-3</v>
      </c>
      <c r="G23" s="55"/>
    </row>
    <row r="24" spans="2:7" x14ac:dyDescent="0.25">
      <c r="B24" s="47"/>
      <c r="C24" s="42" t="s">
        <v>7</v>
      </c>
      <c r="D24" s="20">
        <v>16</v>
      </c>
      <c r="E24" s="61">
        <v>1822</v>
      </c>
      <c r="F24" s="64">
        <f t="shared" si="0"/>
        <v>2.7855068032410948E-3</v>
      </c>
      <c r="G24" s="55"/>
    </row>
    <row r="25" spans="2:7" x14ac:dyDescent="0.25">
      <c r="B25" s="45" t="s">
        <v>16</v>
      </c>
      <c r="C25" s="23"/>
      <c r="D25" s="23">
        <f>SUM(D21:D24)</f>
        <v>404</v>
      </c>
      <c r="E25" s="58">
        <f>SUM(E21:E24)</f>
        <v>26380</v>
      </c>
      <c r="F25" s="67">
        <f t="shared" si="0"/>
        <v>4.0330224736278855E-2</v>
      </c>
      <c r="G25" s="55"/>
    </row>
    <row r="26" spans="2:7" ht="15.75" thickBot="1" x14ac:dyDescent="0.3">
      <c r="B26" s="44"/>
      <c r="C26" s="19"/>
      <c r="D26" s="19"/>
      <c r="E26" s="59"/>
      <c r="F26" s="69"/>
      <c r="G26" s="55"/>
    </row>
    <row r="27" spans="2:7" ht="16.5" thickTop="1" thickBot="1" x14ac:dyDescent="0.3">
      <c r="B27" s="49" t="s">
        <v>17</v>
      </c>
      <c r="C27" s="43" t="s">
        <v>12</v>
      </c>
      <c r="D27" s="30">
        <f>D21+D15</f>
        <v>8</v>
      </c>
      <c r="E27" s="30">
        <f>E21+E15</f>
        <v>2352</v>
      </c>
      <c r="F27" s="68">
        <f>E27/$E$31</f>
        <v>3.5957804617031035E-3</v>
      </c>
      <c r="G27" s="55"/>
    </row>
    <row r="28" spans="2:7" ht="16.5" thickTop="1" thickBot="1" x14ac:dyDescent="0.3">
      <c r="B28" s="48"/>
      <c r="C28" s="50" t="s">
        <v>13</v>
      </c>
      <c r="D28" s="33">
        <f>D16+D22</f>
        <v>322</v>
      </c>
      <c r="E28" s="33">
        <f>E16+E22</f>
        <v>16331</v>
      </c>
      <c r="F28" s="68">
        <f t="shared" ref="F28:F30" si="1">E28/$E$31</f>
        <v>2.4967130408194465E-2</v>
      </c>
      <c r="G28" s="55"/>
    </row>
    <row r="29" spans="2:7" ht="15.75" thickBot="1" x14ac:dyDescent="0.3">
      <c r="B29" s="48"/>
      <c r="C29" s="50" t="s">
        <v>6</v>
      </c>
      <c r="D29" s="33">
        <f>D7+D11+D17+D23</f>
        <v>132</v>
      </c>
      <c r="E29" s="33">
        <f>E7+E11+E17+E23</f>
        <v>579536</v>
      </c>
      <c r="F29" s="68">
        <f t="shared" si="1"/>
        <v>0.88600519798195998</v>
      </c>
      <c r="G29" s="55"/>
    </row>
    <row r="30" spans="2:7" ht="15.75" thickBot="1" x14ac:dyDescent="0.3">
      <c r="B30" s="48"/>
      <c r="C30" s="51" t="s">
        <v>7</v>
      </c>
      <c r="D30" s="35">
        <f>D8+D12+D18+D24</f>
        <v>45</v>
      </c>
      <c r="E30" s="35">
        <f>E8+E12+E18+E24</f>
        <v>37937</v>
      </c>
      <c r="F30" s="68">
        <f t="shared" si="1"/>
        <v>5.7998776945421188E-2</v>
      </c>
      <c r="G30" s="55"/>
    </row>
    <row r="31" spans="2:7" ht="15.75" thickBot="1" x14ac:dyDescent="0.3">
      <c r="B31" s="48" t="s">
        <v>18</v>
      </c>
      <c r="C31" s="40"/>
      <c r="D31" s="38">
        <v>400</v>
      </c>
      <c r="E31" s="62">
        <v>654100</v>
      </c>
      <c r="F31" s="40"/>
      <c r="G31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oficial 2019</vt:lpstr>
      <vt:lpstr>oficial 2020 </vt:lpstr>
      <vt:lpstr>2021 grifo 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Chérrez Bermejo, José (NILSA)</dc:creator>
  <cp:lastModifiedBy>D446955</cp:lastModifiedBy>
  <dcterms:created xsi:type="dcterms:W3CDTF">2018-10-03T07:41:31Z</dcterms:created>
  <dcterms:modified xsi:type="dcterms:W3CDTF">2021-06-09T05:37:11Z</dcterms:modified>
</cp:coreProperties>
</file>