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drawings/drawing9.xml" ContentType="application/vnd.openxmlformats-officedocument.drawing+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drawings/drawing13.xml" ContentType="application/vnd.openxmlformats-officedocument.drawing+xml"/>
  <Override PartName="/xl/charts/chart22.xml" ContentType="application/vnd.openxmlformats-officedocument.drawingml.chart+xml"/>
  <Override PartName="/xl/drawings/drawing14.xml" ContentType="application/vnd.openxmlformats-officedocument.drawing+xml"/>
  <Override PartName="/xl/charts/chart23.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7.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8.xml" ContentType="application/vnd.openxmlformats-officedocument.drawing+xml"/>
  <Override PartName="/xl/charts/chart28.xml" ContentType="application/vnd.openxmlformats-officedocument.drawingml.chart+xml"/>
  <Override PartName="/xl/drawings/drawing19.xml" ContentType="application/vnd.openxmlformats-officedocument.drawing+xml"/>
  <Override PartName="/xl/charts/chart29.xml" ContentType="application/vnd.openxmlformats-officedocument.drawingml.chart+xml"/>
  <Override PartName="/xl/drawings/drawing20.xml" ContentType="application/vnd.openxmlformats-officedocument.drawing+xml"/>
  <Override PartName="/xl/charts/chart30.xml" ContentType="application/vnd.openxmlformats-officedocument.drawingml.chart+xml"/>
  <Override PartName="/xl/drawings/drawing21.xml" ContentType="application/vnd.openxmlformats-officedocument.drawing+xml"/>
  <Override PartName="/xl/charts/chart31.xml" ContentType="application/vnd.openxmlformats-officedocument.drawingml.chart+xml"/>
  <Override PartName="/xl/drawings/drawing22.xml" ContentType="application/vnd.openxmlformats-officedocument.drawing+xml"/>
  <Override PartName="/xl/charts/chart32.xml" ContentType="application/vnd.openxmlformats-officedocument.drawingml.chart+xml"/>
  <Override PartName="/xl/drawings/drawing23.xml" ContentType="application/vnd.openxmlformats-officedocument.drawing+xml"/>
  <Override PartName="/xl/charts/chart33.xml" ContentType="application/vnd.openxmlformats-officedocument.drawingml.chart+xml"/>
  <Override PartName="/xl/drawings/drawing24.xml" ContentType="application/vnd.openxmlformats-officedocument.drawing+xml"/>
  <Override PartName="/xl/charts/chart34.xml" ContentType="application/vnd.openxmlformats-officedocument.drawingml.chart+xml"/>
  <Override PartName="/xl/drawings/drawing25.xml" ContentType="application/vnd.openxmlformats-officedocument.drawing+xml"/>
  <Override PartName="/xl/charts/chart35.xml" ContentType="application/vnd.openxmlformats-officedocument.drawingml.chart+xml"/>
  <Override PartName="/xl/drawings/drawing26.xml" ContentType="application/vnd.openxmlformats-officedocument.drawing+xml"/>
  <Override PartName="/xl/charts/chart36.xml" ContentType="application/vnd.openxmlformats-officedocument.drawingml.chart+xml"/>
  <Override PartName="/xl/drawings/drawing27.xml" ContentType="application/vnd.openxmlformats-officedocument.drawing+xml"/>
  <Override PartName="/xl/charts/chart37.xml" ContentType="application/vnd.openxmlformats-officedocument.drawingml.chart+xml"/>
  <Override PartName="/xl/drawings/drawing28.xml" ContentType="application/vnd.openxmlformats-officedocument.drawing+xml"/>
  <Override PartName="/xl/charts/chart38.xml" ContentType="application/vnd.openxmlformats-officedocument.drawingml.chart+xml"/>
  <Override PartName="/xl/drawings/drawing29.xml" ContentType="application/vnd.openxmlformats-officedocument.drawing+xml"/>
  <Override PartName="/xl/charts/chart39.xml" ContentType="application/vnd.openxmlformats-officedocument.drawingml.chart+xml"/>
  <Override PartName="/xl/drawings/drawing30.xml" ContentType="application/vnd.openxmlformats-officedocument.drawing+xml"/>
  <Override PartName="/xl/charts/chart40.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1.xml" ContentType="application/vnd.openxmlformats-officedocument.drawing+xml"/>
  <Override PartName="/xl/charts/chart41.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192" windowWidth="16212" windowHeight="8940" tabRatio="913" firstSheet="11" activeTab="39"/>
  </bookViews>
  <sheets>
    <sheet name="Aurkibidea" sheetId="82" r:id="rId1"/>
    <sheet name="C1" sheetId="1" r:id="rId2"/>
    <sheet name="C2" sheetId="83" r:id="rId3"/>
    <sheet name="CyG3" sheetId="84" r:id="rId4"/>
    <sheet name="C4" sheetId="85" r:id="rId5"/>
    <sheet name="5.G" sheetId="86" r:id="rId6"/>
    <sheet name="G6." sheetId="87" r:id="rId7"/>
    <sheet name="C7" sheetId="88" r:id="rId8"/>
    <sheet name="G8" sheetId="89" r:id="rId9"/>
    <sheet name="C9" sheetId="90" r:id="rId10"/>
    <sheet name="C10" sheetId="91" r:id="rId11"/>
    <sheet name="G11" sheetId="92" r:id="rId12"/>
    <sheet name="C12." sheetId="93" r:id="rId13"/>
    <sheet name="C13" sheetId="94" r:id="rId14"/>
    <sheet name="C14" sheetId="95" r:id="rId15"/>
    <sheet name="C15" sheetId="96" r:id="rId16"/>
    <sheet name="G16" sheetId="97" r:id="rId17"/>
    <sheet name="C17." sheetId="98" r:id="rId18"/>
    <sheet name="C18" sheetId="99" r:id="rId19"/>
    <sheet name="C19" sheetId="100" r:id="rId20"/>
    <sheet name="G20." sheetId="20" r:id="rId21"/>
    <sheet name="G21" sheetId="21" r:id="rId22"/>
    <sheet name="G22" sheetId="22" r:id="rId23"/>
    <sheet name="C23" sheetId="23" r:id="rId24"/>
    <sheet name="G24" sheetId="24" r:id="rId25"/>
    <sheet name="G25" sheetId="25" r:id="rId26"/>
    <sheet name="Lehengo C26 desag." sheetId="26" r:id="rId27"/>
    <sheet name="G26" sheetId="28" r:id="rId28"/>
    <sheet name="C27" sheetId="33" r:id="rId29"/>
    <sheet name="C28" sheetId="34" r:id="rId30"/>
    <sheet name="G29" sheetId="37" r:id="rId31"/>
    <sheet name="Lehengo G30 desagertzen da" sheetId="78" r:id="rId32"/>
    <sheet name="C30" sheetId="38" r:id="rId33"/>
    <sheet name="C31" sheetId="39" r:id="rId34"/>
    <sheet name="C32" sheetId="40" r:id="rId35"/>
    <sheet name="C33" sheetId="41" r:id="rId36"/>
    <sheet name="C34" sheetId="42" r:id="rId37"/>
    <sheet name="C35" sheetId="43" r:id="rId38"/>
    <sheet name="G36" sheetId="104" r:id="rId39"/>
    <sheet name="G37" sheetId="105" r:id="rId40"/>
    <sheet name="C38" sheetId="46" r:id="rId41"/>
    <sheet name="C39 " sheetId="47" r:id="rId42"/>
    <sheet name="C40 " sheetId="102" r:id="rId43"/>
    <sheet name="G41" sheetId="49" r:id="rId44"/>
    <sheet name="G42" sheetId="79" r:id="rId45"/>
    <sheet name="G43" sheetId="50" r:id="rId46"/>
    <sheet name="C44" sheetId="53" r:id="rId47"/>
    <sheet name="G45" sheetId="54" r:id="rId48"/>
    <sheet name="C46" sheetId="55" r:id="rId49"/>
    <sheet name="G47" sheetId="56" r:id="rId50"/>
    <sheet name="G48" sheetId="57" r:id="rId51"/>
    <sheet name="C49" sheetId="58" r:id="rId52"/>
    <sheet name="C50" sheetId="103" r:id="rId53"/>
    <sheet name="C51" sheetId="59" r:id="rId54"/>
    <sheet name="C52" sheetId="60" r:id="rId55"/>
    <sheet name="G53" sheetId="61" r:id="rId56"/>
    <sheet name="G54" sheetId="62" r:id="rId57"/>
    <sheet name="G55" sheetId="63" r:id="rId58"/>
    <sheet name="G56" sheetId="64" r:id="rId59"/>
    <sheet name="G57" sheetId="81" r:id="rId60"/>
    <sheet name="G58" sheetId="65" r:id="rId61"/>
    <sheet name="G59" sheetId="66" r:id="rId62"/>
    <sheet name="G60" sheetId="67" r:id="rId63"/>
    <sheet name="C61 " sheetId="68" r:id="rId64"/>
    <sheet name="C62" sheetId="69" r:id="rId65"/>
    <sheet name="C63 " sheetId="101" r:id="rId66"/>
    <sheet name="C64" sheetId="70" r:id="rId67"/>
    <sheet name="C65" sheetId="71" r:id="rId68"/>
    <sheet name="C66" sheetId="72" r:id="rId69"/>
    <sheet name="C67" sheetId="73" r:id="rId70"/>
    <sheet name="C68" sheetId="74" r:id="rId71"/>
    <sheet name="C69" sheetId="75" r:id="rId72"/>
    <sheet name="C70 " sheetId="76" r:id="rId73"/>
    <sheet name="C71" sheetId="77" r:id="rId74"/>
  </sheets>
  <definedNames>
    <definedName name="_xlnm._FilterDatabase" localSheetId="68" hidden="1">'C66'!$C$4:$C$52</definedName>
    <definedName name="_xlnm.Print_Area" localSheetId="71">'C69'!$A$1:$H$16</definedName>
    <definedName name="Print_Area" localSheetId="0">Aurkibidea!$A$1:$A$71</definedName>
    <definedName name="Print_Area" localSheetId="1">'C1'!$A$1:$F$6</definedName>
    <definedName name="Print_Area" localSheetId="12">'C12.'!$A$1:$H$58</definedName>
    <definedName name="Print_Area" localSheetId="13">'C13'!$A$1:$H$56</definedName>
    <definedName name="Print_Area" localSheetId="14">'C14'!$A$1:$H$18</definedName>
    <definedName name="Print_Area" localSheetId="15">'C15'!$A$1:$H$56</definedName>
    <definedName name="Print_Area" localSheetId="29">'C28'!$A$1:$C$20</definedName>
    <definedName name="Print_Area" localSheetId="73">'C71'!$A$1:$F$46</definedName>
    <definedName name="Print_Area" localSheetId="11">'G11'!$A$1:$I$33</definedName>
    <definedName name="Print_Area" localSheetId="16">'G16'!$A$1:$F$20</definedName>
    <definedName name="Print_Area" localSheetId="20">'G20.'!$A$1:$E$28</definedName>
    <definedName name="Print_Area" localSheetId="21">'G21'!$A$1:$H$23</definedName>
    <definedName name="Print_Area" localSheetId="22">'G22'!$A$1:$I$22</definedName>
    <definedName name="Print_Area" localSheetId="24">'G24'!$A$1:$H$23</definedName>
    <definedName name="Print_Area" localSheetId="25">'G25'!$A$1:$H$28</definedName>
    <definedName name="Print_Area" localSheetId="27">'G26'!$A$1:$I$26</definedName>
    <definedName name="Print_Area" localSheetId="30">'G29'!$A$1:$G$23</definedName>
    <definedName name="Print_Area" localSheetId="43">'G41'!$A$1:$H$23</definedName>
    <definedName name="Print_Area" localSheetId="44">'G42'!$A$1:$H$21</definedName>
    <definedName name="Print_Area" localSheetId="45">'G43'!$A$1:$H$26</definedName>
    <definedName name="Print_Area" localSheetId="47">'G45'!$A$1:$H$27</definedName>
    <definedName name="Print_Area" localSheetId="49">'G47'!$A$1:$G$24</definedName>
    <definedName name="Print_Area" localSheetId="50">'G48'!$A$1:$G$27</definedName>
    <definedName name="Print_Area" localSheetId="55">'G53'!$A$1:$I$22</definedName>
    <definedName name="Print_Area" localSheetId="56">'G54'!$A$1:$I$24</definedName>
    <definedName name="Print_Area" localSheetId="57">'G55'!$A$1:$I$25</definedName>
    <definedName name="Print_Area" localSheetId="58">'G56'!$A$1:$J$23</definedName>
    <definedName name="Print_Area" localSheetId="59">'G57'!$A$1:$J$26</definedName>
    <definedName name="Print_Area" localSheetId="60">'G58'!$A$1:$I$27</definedName>
    <definedName name="Print_Area" localSheetId="6">'G6.'!$A$1:$G$31</definedName>
    <definedName name="Print_Area" localSheetId="62">'G60'!$A$1:$M$27</definedName>
    <definedName name="Print_Area" localSheetId="8">'G8'!$A$1:$G$23</definedName>
    <definedName name="Print_Area" localSheetId="31">'Lehengo G30 desagertzen da'!$A$1:$H$27</definedName>
    <definedName name="Print_Titles" localSheetId="12">'C12.'!$A:$A</definedName>
    <definedName name="Print_Titles" localSheetId="13">'C13'!$A:$A</definedName>
    <definedName name="Print_Titles" localSheetId="14">'C14'!$A:$A</definedName>
    <definedName name="Print_Titles" localSheetId="15">'C15'!$A:$A</definedName>
    <definedName name="Print_Titles" localSheetId="68">'C66'!$3:$3</definedName>
    <definedName name="Z_06CF9F87_1FAD_4E65_84EC_7E033A789832_.wvu.FilterData" localSheetId="68" hidden="1">'C66'!$C$4:$C$52</definedName>
    <definedName name="Z_51FDF3FE_71CC_49CA_8E8C_81CDA38321F3_.wvu.FilterData" localSheetId="68" hidden="1">'C66'!$C$4:$C$52</definedName>
  </definedNames>
  <calcPr calcId="162913"/>
</workbook>
</file>

<file path=xl/calcChain.xml><?xml version="1.0" encoding="utf-8"?>
<calcChain xmlns="http://schemas.openxmlformats.org/spreadsheetml/2006/main">
  <c r="E12" i="102" l="1"/>
  <c r="D12" i="102"/>
  <c r="A38" i="82" l="1"/>
  <c r="A37" i="82"/>
  <c r="C11" i="73" l="1"/>
  <c r="B11" i="73"/>
  <c r="D10" i="73"/>
  <c r="D9" i="73"/>
  <c r="D8" i="73"/>
  <c r="D7" i="73"/>
  <c r="D6" i="73"/>
  <c r="D5" i="73"/>
  <c r="D4" i="73"/>
  <c r="D11" i="73" l="1"/>
  <c r="E43" i="67"/>
  <c r="D43" i="67"/>
  <c r="E42" i="67"/>
  <c r="D42" i="67"/>
  <c r="E41" i="67"/>
  <c r="D41" i="67"/>
  <c r="E40" i="67"/>
  <c r="D40" i="67"/>
  <c r="E39" i="67"/>
  <c r="D39" i="67"/>
  <c r="E38" i="67"/>
  <c r="D38" i="67"/>
  <c r="E37" i="67"/>
  <c r="D37" i="67"/>
  <c r="E36" i="67"/>
  <c r="D36" i="67"/>
  <c r="E35" i="67"/>
  <c r="D35" i="67"/>
  <c r="E34" i="67"/>
  <c r="D34" i="67"/>
  <c r="E33" i="67"/>
  <c r="D33" i="67"/>
  <c r="E32" i="67"/>
  <c r="D32" i="67"/>
  <c r="E31" i="67"/>
  <c r="D31" i="67"/>
  <c r="C43" i="66"/>
  <c r="E43" i="66" s="1"/>
  <c r="C42" i="66"/>
  <c r="D42" i="66" s="1"/>
  <c r="C41" i="66"/>
  <c r="E41" i="66" s="1"/>
  <c r="E40" i="66"/>
  <c r="D40" i="66"/>
  <c r="C40" i="66"/>
  <c r="E39" i="66"/>
  <c r="D39" i="66"/>
  <c r="E38" i="66"/>
  <c r="D38" i="66"/>
  <c r="E37" i="66"/>
  <c r="D37" i="66"/>
  <c r="E36" i="66"/>
  <c r="D36" i="66"/>
  <c r="E35" i="66"/>
  <c r="D35" i="66"/>
  <c r="E34" i="66"/>
  <c r="D34" i="66"/>
  <c r="E33" i="66"/>
  <c r="D33" i="66"/>
  <c r="E32" i="66"/>
  <c r="D32" i="66"/>
  <c r="E31" i="66"/>
  <c r="D31" i="66"/>
  <c r="C17" i="102"/>
  <c r="C16" i="102"/>
  <c r="C15" i="102"/>
  <c r="C14" i="102"/>
  <c r="C10" i="102"/>
  <c r="D43" i="66" l="1"/>
  <c r="D41" i="66"/>
  <c r="E42" i="66"/>
  <c r="J17" i="102"/>
  <c r="I17" i="102"/>
  <c r="B32" i="105" l="1"/>
  <c r="C34" i="104"/>
  <c r="B34" i="104"/>
  <c r="D33" i="104"/>
  <c r="D32" i="104"/>
  <c r="D34" i="104" s="1"/>
  <c r="E11" i="43"/>
  <c r="J11" i="43" s="1"/>
  <c r="D11" i="43"/>
  <c r="C11" i="43"/>
  <c r="B11" i="43"/>
  <c r="G11" i="43" s="1"/>
  <c r="J10" i="43"/>
  <c r="I10" i="43"/>
  <c r="H10" i="43"/>
  <c r="G10" i="43"/>
  <c r="J9" i="43"/>
  <c r="I9" i="43"/>
  <c r="H9" i="43"/>
  <c r="G9" i="43"/>
  <c r="J8" i="43"/>
  <c r="I8" i="43"/>
  <c r="H8" i="43"/>
  <c r="G8" i="43"/>
  <c r="J7" i="43"/>
  <c r="I7" i="43"/>
  <c r="H7" i="43"/>
  <c r="G7" i="43"/>
  <c r="J6" i="43"/>
  <c r="I6" i="43"/>
  <c r="H6" i="43"/>
  <c r="G6" i="43"/>
  <c r="I11" i="43" l="1"/>
  <c r="H11" i="43"/>
  <c r="B19" i="34"/>
  <c r="B16" i="23"/>
  <c r="C14" i="23" s="1"/>
  <c r="C15" i="23"/>
  <c r="C12" i="23"/>
  <c r="C11" i="23"/>
  <c r="C8" i="23"/>
  <c r="C7" i="23"/>
  <c r="C4" i="23"/>
  <c r="C5" i="23" l="1"/>
  <c r="C9" i="23"/>
  <c r="C13" i="23"/>
  <c r="C16" i="23"/>
  <c r="C6" i="23"/>
  <c r="C10" i="23"/>
  <c r="C11" i="98"/>
  <c r="B11" i="98"/>
  <c r="D11" i="98" l="1"/>
  <c r="P39" i="92"/>
  <c r="P38" i="92"/>
  <c r="P37" i="92"/>
  <c r="B32" i="77"/>
  <c r="B8" i="77"/>
  <c r="B7" i="77"/>
  <c r="B15" i="77" s="1"/>
  <c r="B14" i="70"/>
  <c r="B7" i="70"/>
  <c r="C34" i="101"/>
  <c r="B34" i="101"/>
  <c r="D7" i="60"/>
  <c r="C7" i="60"/>
  <c r="B7" i="60"/>
  <c r="B5" i="59"/>
  <c r="C18" i="102"/>
  <c r="B18" i="102"/>
  <c r="C12" i="102"/>
  <c r="B12" i="102"/>
  <c r="C8" i="102"/>
  <c r="B8" i="102"/>
  <c r="C8" i="47"/>
  <c r="B8" i="47"/>
  <c r="C15" i="46"/>
  <c r="C13" i="46"/>
  <c r="B13" i="46"/>
  <c r="B15" i="46" s="1"/>
  <c r="B23" i="77" l="1"/>
  <c r="B9" i="77"/>
  <c r="C10" i="40"/>
  <c r="C12" i="40" s="1"/>
  <c r="C14" i="40" s="1"/>
  <c r="B10" i="40"/>
  <c r="B12" i="40" s="1"/>
  <c r="B14" i="40" s="1"/>
  <c r="C14" i="39"/>
  <c r="B14" i="39"/>
  <c r="C10" i="39"/>
  <c r="B10" i="39"/>
  <c r="C8" i="38"/>
  <c r="C10" i="38" s="1"/>
  <c r="B8" i="38"/>
  <c r="B10" i="38" s="1"/>
  <c r="B57" i="96"/>
  <c r="B38" i="96"/>
  <c r="B32" i="96"/>
  <c r="B15" i="96"/>
  <c r="B23" i="96" s="1"/>
  <c r="B11" i="96"/>
  <c r="B15" i="95"/>
  <c r="B18" i="95" s="1"/>
  <c r="B10" i="95"/>
  <c r="B57" i="94"/>
  <c r="B38" i="94"/>
  <c r="B32" i="94"/>
  <c r="B15" i="94"/>
  <c r="B11" i="94"/>
  <c r="B23" i="94" s="1"/>
  <c r="B57" i="93"/>
  <c r="B38" i="93"/>
  <c r="B47" i="93" s="1"/>
  <c r="B32" i="93"/>
  <c r="B15" i="93"/>
  <c r="B11" i="93"/>
  <c r="B23" i="93" s="1"/>
  <c r="P40" i="92"/>
  <c r="B16" i="88"/>
  <c r="B13" i="88"/>
  <c r="B10" i="88"/>
  <c r="B7" i="88"/>
  <c r="B17" i="88" s="1"/>
  <c r="B47" i="94" l="1"/>
  <c r="B48" i="94" s="1"/>
  <c r="B58" i="94" s="1"/>
  <c r="B16" i="95"/>
  <c r="B47" i="96"/>
  <c r="B17" i="39"/>
  <c r="C17" i="39"/>
  <c r="B48" i="96"/>
  <c r="B58" i="96" s="1"/>
  <c r="B48" i="93"/>
  <c r="B58" i="93" s="1"/>
  <c r="C7" i="70"/>
  <c r="F6" i="76" l="1"/>
  <c r="E6" i="76"/>
  <c r="F5" i="76"/>
  <c r="E5" i="76"/>
  <c r="F4" i="76"/>
  <c r="E4" i="76"/>
  <c r="E34" i="101"/>
  <c r="D34" i="101"/>
  <c r="F5" i="69"/>
  <c r="E5" i="69"/>
  <c r="F5" i="68"/>
  <c r="E5" i="68"/>
  <c r="E18" i="102"/>
  <c r="D18" i="102"/>
  <c r="G18" i="102" s="1"/>
  <c r="H17" i="102"/>
  <c r="G17" i="102"/>
  <c r="J16" i="102"/>
  <c r="I16" i="102"/>
  <c r="H16" i="102"/>
  <c r="G16" i="102"/>
  <c r="J15" i="102"/>
  <c r="I15" i="102"/>
  <c r="H15" i="102"/>
  <c r="G15" i="102"/>
  <c r="J14" i="102"/>
  <c r="I14" i="102"/>
  <c r="H14" i="102"/>
  <c r="G14" i="102"/>
  <c r="J12" i="102"/>
  <c r="H12" i="102"/>
  <c r="J10" i="102"/>
  <c r="I10" i="102"/>
  <c r="H10" i="102"/>
  <c r="G10" i="102"/>
  <c r="E8" i="102"/>
  <c r="J8" i="102" s="1"/>
  <c r="D8" i="102"/>
  <c r="H8" i="102" s="1"/>
  <c r="J7" i="102"/>
  <c r="I7" i="102"/>
  <c r="H7" i="102"/>
  <c r="G7" i="102"/>
  <c r="J6" i="102"/>
  <c r="I6" i="102"/>
  <c r="H6" i="102"/>
  <c r="G6" i="102"/>
  <c r="J18" i="102" l="1"/>
  <c r="I18" i="102"/>
  <c r="G8" i="102"/>
  <c r="H18" i="102"/>
  <c r="I12" i="102"/>
  <c r="I8" i="102"/>
  <c r="G12" i="102"/>
  <c r="E8" i="47" l="1"/>
  <c r="I8" i="47" s="1"/>
  <c r="D8" i="47"/>
  <c r="H8" i="47" s="1"/>
  <c r="J7" i="47"/>
  <c r="I7" i="47"/>
  <c r="H7" i="47"/>
  <c r="G7" i="47"/>
  <c r="J6" i="47"/>
  <c r="I6" i="47"/>
  <c r="H6" i="47"/>
  <c r="G6" i="47"/>
  <c r="J16" i="39"/>
  <c r="I16" i="39"/>
  <c r="H16" i="39"/>
  <c r="G16" i="39"/>
  <c r="E14" i="39"/>
  <c r="J14" i="39" s="1"/>
  <c r="D14" i="39"/>
  <c r="H14" i="39" s="1"/>
  <c r="J13" i="39"/>
  <c r="I13" i="39"/>
  <c r="H13" i="39"/>
  <c r="G13" i="39"/>
  <c r="J12" i="39"/>
  <c r="I12" i="39"/>
  <c r="H12" i="39"/>
  <c r="G12" i="39"/>
  <c r="E10" i="39"/>
  <c r="D10" i="39"/>
  <c r="D17" i="39" s="1"/>
  <c r="J9" i="39"/>
  <c r="I9" i="39"/>
  <c r="H9" i="39"/>
  <c r="G9" i="39"/>
  <c r="J8" i="39"/>
  <c r="I8" i="39"/>
  <c r="H8" i="39"/>
  <c r="G8" i="39"/>
  <c r="J7" i="39"/>
  <c r="I7" i="39"/>
  <c r="H7" i="39"/>
  <c r="G7" i="39"/>
  <c r="F28" i="100"/>
  <c r="G27" i="100" s="1"/>
  <c r="E28" i="100"/>
  <c r="C28" i="100"/>
  <c r="D24" i="100" s="1"/>
  <c r="B28" i="100"/>
  <c r="J27" i="100"/>
  <c r="K27" i="100" s="1"/>
  <c r="I27" i="100"/>
  <c r="J26" i="100"/>
  <c r="K26" i="100" s="1"/>
  <c r="I26" i="100"/>
  <c r="J25" i="100"/>
  <c r="K25" i="100" s="1"/>
  <c r="I25" i="100"/>
  <c r="D25" i="100"/>
  <c r="J24" i="100"/>
  <c r="K24" i="100" s="1"/>
  <c r="I24" i="100"/>
  <c r="J23" i="100"/>
  <c r="K23" i="100" s="1"/>
  <c r="I23" i="100"/>
  <c r="J22" i="100"/>
  <c r="K22" i="100" s="1"/>
  <c r="I22" i="100"/>
  <c r="J21" i="100"/>
  <c r="K21" i="100" s="1"/>
  <c r="I21" i="100"/>
  <c r="D21" i="100"/>
  <c r="J20" i="100"/>
  <c r="K20" i="100" s="1"/>
  <c r="I20" i="100"/>
  <c r="J19" i="100"/>
  <c r="K19" i="100" s="1"/>
  <c r="I19" i="100"/>
  <c r="J18" i="100"/>
  <c r="K18" i="100" s="1"/>
  <c r="I18" i="100"/>
  <c r="J17" i="100"/>
  <c r="K17" i="100" s="1"/>
  <c r="I17" i="100"/>
  <c r="D17" i="100"/>
  <c r="J16" i="100"/>
  <c r="K16" i="100" s="1"/>
  <c r="I16" i="100"/>
  <c r="J15" i="100"/>
  <c r="K15" i="100" s="1"/>
  <c r="I15" i="100"/>
  <c r="G15" i="100"/>
  <c r="J14" i="100"/>
  <c r="K14" i="100" s="1"/>
  <c r="I14" i="100"/>
  <c r="J13" i="100"/>
  <c r="K13" i="100" s="1"/>
  <c r="I13" i="100"/>
  <c r="D13" i="100"/>
  <c r="J12" i="100"/>
  <c r="K12" i="100" s="1"/>
  <c r="I12" i="100"/>
  <c r="J11" i="100"/>
  <c r="K11" i="100" s="1"/>
  <c r="I11" i="100"/>
  <c r="J10" i="100"/>
  <c r="K10" i="100" s="1"/>
  <c r="I10" i="100"/>
  <c r="J9" i="100"/>
  <c r="K9" i="100" s="1"/>
  <c r="I9" i="100"/>
  <c r="D9" i="100"/>
  <c r="J8" i="100"/>
  <c r="K8" i="100" s="1"/>
  <c r="I8" i="100"/>
  <c r="J7" i="100"/>
  <c r="K7" i="100" s="1"/>
  <c r="I7" i="100"/>
  <c r="D7" i="100"/>
  <c r="J6" i="100"/>
  <c r="K6" i="100" s="1"/>
  <c r="I6" i="100"/>
  <c r="J5" i="100"/>
  <c r="K5" i="100" s="1"/>
  <c r="I5" i="100"/>
  <c r="G5" i="100"/>
  <c r="F19" i="99"/>
  <c r="G19" i="99" s="1"/>
  <c r="E19" i="99"/>
  <c r="C19" i="99"/>
  <c r="D15" i="99" s="1"/>
  <c r="B19" i="99"/>
  <c r="J18" i="99"/>
  <c r="K18" i="99" s="1"/>
  <c r="I18" i="99"/>
  <c r="G18" i="99"/>
  <c r="J17" i="99"/>
  <c r="K17" i="99" s="1"/>
  <c r="I17" i="99"/>
  <c r="G17" i="99"/>
  <c r="J16" i="99"/>
  <c r="K16" i="99" s="1"/>
  <c r="I16" i="99"/>
  <c r="G16" i="99"/>
  <c r="J15" i="99"/>
  <c r="K15" i="99" s="1"/>
  <c r="I15" i="99"/>
  <c r="G15" i="99"/>
  <c r="J14" i="99"/>
  <c r="K14" i="99" s="1"/>
  <c r="I14" i="99"/>
  <c r="J13" i="99"/>
  <c r="K13" i="99" s="1"/>
  <c r="I13" i="99"/>
  <c r="G13" i="99"/>
  <c r="J12" i="99"/>
  <c r="K12" i="99" s="1"/>
  <c r="I12" i="99"/>
  <c r="G12" i="99"/>
  <c r="J11" i="99"/>
  <c r="K11" i="99" s="1"/>
  <c r="I11" i="99"/>
  <c r="G11" i="99"/>
  <c r="J10" i="99"/>
  <c r="K10" i="99" s="1"/>
  <c r="I10" i="99"/>
  <c r="J9" i="99"/>
  <c r="K9" i="99" s="1"/>
  <c r="I9" i="99"/>
  <c r="G9" i="99"/>
  <c r="J8" i="99"/>
  <c r="K8" i="99" s="1"/>
  <c r="I8" i="99"/>
  <c r="G8" i="99"/>
  <c r="J7" i="99"/>
  <c r="K7" i="99" s="1"/>
  <c r="I7" i="99"/>
  <c r="G7" i="99"/>
  <c r="J6" i="99"/>
  <c r="K6" i="99" s="1"/>
  <c r="I6" i="99"/>
  <c r="G6" i="99"/>
  <c r="J5" i="99"/>
  <c r="K5" i="99" s="1"/>
  <c r="I5" i="99"/>
  <c r="G11" i="100" l="1"/>
  <c r="G23" i="100"/>
  <c r="G10" i="100"/>
  <c r="D8" i="99"/>
  <c r="G6" i="100"/>
  <c r="G13" i="100"/>
  <c r="G16" i="100"/>
  <c r="G17" i="100"/>
  <c r="G20" i="100"/>
  <c r="G21" i="100"/>
  <c r="I28" i="100"/>
  <c r="G18" i="100"/>
  <c r="G22" i="100"/>
  <c r="E17" i="39"/>
  <c r="G14" i="39"/>
  <c r="I14" i="39"/>
  <c r="I10" i="39"/>
  <c r="G5" i="99"/>
  <c r="G10" i="99"/>
  <c r="G14" i="99"/>
  <c r="I19" i="99"/>
  <c r="G8" i="47"/>
  <c r="G8" i="100"/>
  <c r="G25" i="100"/>
  <c r="G9" i="100"/>
  <c r="G14" i="100"/>
  <c r="G19" i="100"/>
  <c r="G24" i="100"/>
  <c r="G28" i="100"/>
  <c r="G7" i="100"/>
  <c r="G12" i="100"/>
  <c r="J28" i="100"/>
  <c r="K28" i="100" s="1"/>
  <c r="J19" i="99"/>
  <c r="K19" i="99" s="1"/>
  <c r="D16" i="99"/>
  <c r="D12" i="99"/>
  <c r="J8" i="47"/>
  <c r="H17" i="39"/>
  <c r="G17" i="39"/>
  <c r="J17" i="39"/>
  <c r="I17" i="39"/>
  <c r="G10" i="39"/>
  <c r="H10" i="39"/>
  <c r="J10" i="39"/>
  <c r="D5" i="100"/>
  <c r="D10" i="100"/>
  <c r="D14" i="100"/>
  <c r="D18" i="100"/>
  <c r="D22" i="100"/>
  <c r="D26" i="100"/>
  <c r="D28" i="100"/>
  <c r="D6" i="100"/>
  <c r="D11" i="100"/>
  <c r="D15" i="100"/>
  <c r="D19" i="100"/>
  <c r="D23" i="100"/>
  <c r="G26" i="100"/>
  <c r="D27" i="100"/>
  <c r="D12" i="100"/>
  <c r="D16" i="100"/>
  <c r="D20" i="100"/>
  <c r="D5" i="99"/>
  <c r="D9" i="99"/>
  <c r="D13" i="99"/>
  <c r="D17" i="99"/>
  <c r="D19" i="99"/>
  <c r="D6" i="99"/>
  <c r="D10" i="99"/>
  <c r="D14" i="99"/>
  <c r="D18" i="99"/>
  <c r="D7" i="99"/>
  <c r="D11" i="99"/>
  <c r="A51" i="82" l="1"/>
  <c r="G9" i="96" l="1"/>
  <c r="H9" i="96"/>
  <c r="G10" i="96"/>
  <c r="H10" i="96"/>
  <c r="D57" i="96"/>
  <c r="D38" i="96"/>
  <c r="D32" i="96"/>
  <c r="D15" i="96"/>
  <c r="D11" i="96"/>
  <c r="D15" i="95"/>
  <c r="D10" i="95"/>
  <c r="H9" i="94"/>
  <c r="H10" i="94"/>
  <c r="D57" i="94"/>
  <c r="D38" i="94"/>
  <c r="D32" i="94"/>
  <c r="D15" i="94"/>
  <c r="D11" i="94"/>
  <c r="D57" i="93"/>
  <c r="D38" i="93"/>
  <c r="D32" i="93"/>
  <c r="D15" i="93"/>
  <c r="D11" i="93"/>
  <c r="D23" i="93" s="1"/>
  <c r="D23" i="94" l="1"/>
  <c r="D47" i="96"/>
  <c r="D23" i="96"/>
  <c r="D18" i="95"/>
  <c r="D47" i="94"/>
  <c r="D48" i="94" s="1"/>
  <c r="D58" i="94" s="1"/>
  <c r="D47" i="93"/>
  <c r="D48" i="93" s="1"/>
  <c r="D58" i="93" s="1"/>
  <c r="D16" i="95"/>
  <c r="D48" i="96" l="1"/>
  <c r="D58" i="96" s="1"/>
  <c r="F10" i="90"/>
  <c r="H9" i="93" l="1"/>
  <c r="G9" i="93"/>
  <c r="G10" i="93"/>
  <c r="C9" i="93"/>
  <c r="C10" i="93"/>
  <c r="O40" i="92" l="1"/>
  <c r="F5" i="91"/>
  <c r="C5" i="59" l="1"/>
  <c r="N40" i="92" l="1"/>
  <c r="F26" i="86"/>
  <c r="A41" i="82" l="1"/>
  <c r="F8" i="53" l="1"/>
  <c r="E8" i="53"/>
  <c r="B7" i="74" l="1"/>
  <c r="C8" i="71" l="1"/>
  <c r="D7" i="71"/>
  <c r="D6" i="71"/>
  <c r="D5" i="71"/>
  <c r="B8" i="71"/>
  <c r="D4" i="71" l="1"/>
  <c r="D8" i="71" s="1"/>
  <c r="C14" i="70" l="1"/>
  <c r="F13" i="70"/>
  <c r="E13" i="70"/>
  <c r="F12" i="70"/>
  <c r="E12" i="70"/>
  <c r="F11" i="70"/>
  <c r="E11" i="70"/>
  <c r="F10" i="70"/>
  <c r="E10" i="70"/>
  <c r="F9" i="70"/>
  <c r="E9" i="70"/>
  <c r="F6" i="70"/>
  <c r="E6" i="70"/>
  <c r="F7" i="70"/>
  <c r="F5" i="70"/>
  <c r="E5" i="70"/>
  <c r="F14" i="70" l="1"/>
  <c r="E7" i="70"/>
  <c r="E14" i="70"/>
  <c r="G14" i="60" l="1"/>
  <c r="F14" i="60"/>
  <c r="E14" i="60"/>
  <c r="D14" i="60"/>
  <c r="C14" i="60"/>
  <c r="B14" i="60"/>
  <c r="G13" i="60"/>
  <c r="F13" i="60"/>
  <c r="E13" i="60"/>
  <c r="D13" i="60"/>
  <c r="C13" i="60"/>
  <c r="B13" i="60"/>
  <c r="G7" i="60"/>
  <c r="F7" i="60"/>
  <c r="D15" i="60" s="1"/>
  <c r="E7" i="60"/>
  <c r="J14" i="46"/>
  <c r="I14" i="46"/>
  <c r="H14" i="46"/>
  <c r="G14" i="46"/>
  <c r="E13" i="46"/>
  <c r="E15" i="46" s="1"/>
  <c r="D13" i="46"/>
  <c r="D15" i="46" s="1"/>
  <c r="J12" i="46"/>
  <c r="I12" i="46"/>
  <c r="H12" i="46"/>
  <c r="G12" i="46"/>
  <c r="J11" i="46"/>
  <c r="I11" i="46"/>
  <c r="H11" i="46"/>
  <c r="G11" i="46"/>
  <c r="J10" i="46"/>
  <c r="I10" i="46"/>
  <c r="H10" i="46"/>
  <c r="G10" i="46"/>
  <c r="J9" i="46"/>
  <c r="I9" i="46"/>
  <c r="H9" i="46"/>
  <c r="G9" i="46"/>
  <c r="J8" i="46"/>
  <c r="I8" i="46"/>
  <c r="H8" i="46"/>
  <c r="G8" i="46"/>
  <c r="J7" i="46"/>
  <c r="I7" i="46"/>
  <c r="H7" i="46"/>
  <c r="G7" i="46"/>
  <c r="J6" i="46"/>
  <c r="I6" i="46"/>
  <c r="H6" i="46"/>
  <c r="G6" i="46"/>
  <c r="E15" i="60" l="1"/>
  <c r="B15" i="60"/>
  <c r="C15" i="60"/>
  <c r="G15" i="60"/>
  <c r="F15" i="60"/>
  <c r="I13" i="46"/>
  <c r="J15" i="46"/>
  <c r="I15" i="46"/>
  <c r="H15" i="46"/>
  <c r="G15" i="46"/>
  <c r="G13" i="46"/>
  <c r="H13" i="46"/>
  <c r="J13" i="46"/>
  <c r="C11" i="42" l="1"/>
  <c r="B11" i="42"/>
  <c r="D10" i="42"/>
  <c r="D9" i="42"/>
  <c r="D8" i="42"/>
  <c r="D7" i="42"/>
  <c r="D6" i="42"/>
  <c r="D5" i="42"/>
  <c r="C11" i="41"/>
  <c r="B11" i="41"/>
  <c r="D10" i="41"/>
  <c r="D9" i="41"/>
  <c r="D8" i="41"/>
  <c r="D7" i="41"/>
  <c r="D6" i="41"/>
  <c r="D5" i="41"/>
  <c r="J13" i="40"/>
  <c r="H13" i="40"/>
  <c r="H11" i="40"/>
  <c r="G11" i="40"/>
  <c r="J11" i="40"/>
  <c r="E10" i="40"/>
  <c r="I10" i="40" s="1"/>
  <c r="D10" i="40"/>
  <c r="J9" i="40"/>
  <c r="I9" i="40"/>
  <c r="H9" i="40"/>
  <c r="G9" i="40"/>
  <c r="J8" i="40"/>
  <c r="I8" i="40"/>
  <c r="H8" i="40"/>
  <c r="G8" i="40"/>
  <c r="J7" i="40"/>
  <c r="I7" i="40"/>
  <c r="H7" i="40"/>
  <c r="G7" i="40"/>
  <c r="J6" i="40"/>
  <c r="I6" i="40"/>
  <c r="H6" i="40"/>
  <c r="G6" i="40"/>
  <c r="D11" i="41" l="1"/>
  <c r="D11" i="42"/>
  <c r="H10" i="40"/>
  <c r="E12" i="40"/>
  <c r="J12" i="40" s="1"/>
  <c r="I13" i="40"/>
  <c r="J10" i="40"/>
  <c r="G10" i="40"/>
  <c r="I11" i="40"/>
  <c r="D12" i="40"/>
  <c r="G13" i="40"/>
  <c r="I12" i="40" l="1"/>
  <c r="E14" i="40"/>
  <c r="I14" i="40" s="1"/>
  <c r="G12" i="40"/>
  <c r="H12" i="40"/>
  <c r="D14" i="40"/>
  <c r="J14" i="40" l="1"/>
  <c r="H14" i="40"/>
  <c r="G14" i="40"/>
  <c r="C28" i="97" l="1"/>
  <c r="C58" i="96"/>
  <c r="G57" i="96"/>
  <c r="C57" i="96"/>
  <c r="H56" i="96"/>
  <c r="G56" i="96"/>
  <c r="C56" i="96"/>
  <c r="H55" i="96"/>
  <c r="G55" i="96"/>
  <c r="C55" i="96"/>
  <c r="H54" i="96"/>
  <c r="G54" i="96"/>
  <c r="C54" i="96"/>
  <c r="H53" i="96"/>
  <c r="G53" i="96"/>
  <c r="C53" i="96"/>
  <c r="H52" i="96"/>
  <c r="G52" i="96"/>
  <c r="C52" i="96"/>
  <c r="H51" i="96"/>
  <c r="G51" i="96"/>
  <c r="C51" i="96"/>
  <c r="G50" i="96"/>
  <c r="C50" i="96"/>
  <c r="H49" i="96"/>
  <c r="G49" i="96"/>
  <c r="C49" i="96"/>
  <c r="C48" i="96"/>
  <c r="C47" i="96"/>
  <c r="H45" i="96"/>
  <c r="G45" i="96"/>
  <c r="C45" i="96"/>
  <c r="H44" i="96"/>
  <c r="G44" i="96"/>
  <c r="C44" i="96"/>
  <c r="H43" i="96"/>
  <c r="G43" i="96"/>
  <c r="C43" i="96"/>
  <c r="H42" i="96"/>
  <c r="G42" i="96"/>
  <c r="C42" i="96"/>
  <c r="H41" i="96"/>
  <c r="G41" i="96"/>
  <c r="C41" i="96"/>
  <c r="H40" i="96"/>
  <c r="G40" i="96"/>
  <c r="C40" i="96"/>
  <c r="H39" i="96"/>
  <c r="G39" i="96"/>
  <c r="C39" i="96"/>
  <c r="H38" i="96"/>
  <c r="C38" i="96"/>
  <c r="H37" i="96"/>
  <c r="G37" i="96"/>
  <c r="C37" i="96"/>
  <c r="H36" i="96"/>
  <c r="G36" i="96"/>
  <c r="C36" i="96"/>
  <c r="H35" i="96"/>
  <c r="G35" i="96"/>
  <c r="C35" i="96"/>
  <c r="H34" i="96"/>
  <c r="G34" i="96"/>
  <c r="C34" i="96"/>
  <c r="H33" i="96"/>
  <c r="G33" i="96"/>
  <c r="C33" i="96"/>
  <c r="H32" i="96"/>
  <c r="C32" i="96"/>
  <c r="H31" i="96"/>
  <c r="G31" i="96"/>
  <c r="C31" i="96"/>
  <c r="H30" i="96"/>
  <c r="G30" i="96"/>
  <c r="C30" i="96"/>
  <c r="H29" i="96"/>
  <c r="G29" i="96"/>
  <c r="C29" i="96"/>
  <c r="H28" i="96"/>
  <c r="G28" i="96"/>
  <c r="C28" i="96"/>
  <c r="H27" i="96"/>
  <c r="G27" i="96"/>
  <c r="C27" i="96"/>
  <c r="H26" i="96"/>
  <c r="G26" i="96"/>
  <c r="C26" i="96"/>
  <c r="H25" i="96"/>
  <c r="G25" i="96"/>
  <c r="C25" i="96"/>
  <c r="H24" i="96"/>
  <c r="G24" i="96"/>
  <c r="C24" i="96"/>
  <c r="C23" i="96"/>
  <c r="H22" i="96"/>
  <c r="G22" i="96"/>
  <c r="C22" i="96"/>
  <c r="H21" i="96"/>
  <c r="G21" i="96"/>
  <c r="C21" i="96"/>
  <c r="H20" i="96"/>
  <c r="G20" i="96"/>
  <c r="C20" i="96"/>
  <c r="H19" i="96"/>
  <c r="G19" i="96"/>
  <c r="C19" i="96"/>
  <c r="H18" i="96"/>
  <c r="G18" i="96"/>
  <c r="C18" i="96"/>
  <c r="H17" i="96"/>
  <c r="G17" i="96"/>
  <c r="C17" i="96"/>
  <c r="H16" i="96"/>
  <c r="G16" i="96"/>
  <c r="C16" i="96"/>
  <c r="H15" i="96"/>
  <c r="C15" i="96"/>
  <c r="H14" i="96"/>
  <c r="G14" i="96"/>
  <c r="C14" i="96"/>
  <c r="H13" i="96"/>
  <c r="G13" i="96"/>
  <c r="C13" i="96"/>
  <c r="H12" i="96"/>
  <c r="G12" i="96"/>
  <c r="C12" i="96"/>
  <c r="H11" i="96"/>
  <c r="C11" i="96"/>
  <c r="H8" i="96"/>
  <c r="G8" i="96"/>
  <c r="C8" i="96"/>
  <c r="H7" i="96"/>
  <c r="G7" i="96"/>
  <c r="C7" i="96"/>
  <c r="H6" i="96"/>
  <c r="G6" i="96"/>
  <c r="C6" i="96"/>
  <c r="H5" i="96"/>
  <c r="G5" i="96"/>
  <c r="C5" i="96"/>
  <c r="C18" i="95"/>
  <c r="H17" i="95"/>
  <c r="G17" i="95"/>
  <c r="C17" i="95"/>
  <c r="C16" i="95"/>
  <c r="C15" i="95"/>
  <c r="H14" i="95"/>
  <c r="G14" i="95"/>
  <c r="C14" i="95"/>
  <c r="H13" i="95"/>
  <c r="G13" i="95"/>
  <c r="C13" i="95"/>
  <c r="H12" i="95"/>
  <c r="G12" i="95"/>
  <c r="C12" i="95"/>
  <c r="H11" i="95"/>
  <c r="G11" i="95"/>
  <c r="C11" i="95"/>
  <c r="H10" i="95"/>
  <c r="G10" i="95"/>
  <c r="C10" i="95"/>
  <c r="H9" i="95"/>
  <c r="G9" i="95"/>
  <c r="C9" i="95"/>
  <c r="H8" i="95"/>
  <c r="G8" i="95"/>
  <c r="C8" i="95"/>
  <c r="H7" i="95"/>
  <c r="G7" i="95"/>
  <c r="C7" i="95"/>
  <c r="H6" i="95"/>
  <c r="G6" i="95"/>
  <c r="C6" i="95"/>
  <c r="H5" i="95"/>
  <c r="G5" i="95"/>
  <c r="C5" i="95"/>
  <c r="C58" i="94"/>
  <c r="H57" i="94"/>
  <c r="G57" i="94"/>
  <c r="C57" i="94"/>
  <c r="H56" i="94"/>
  <c r="G56" i="94"/>
  <c r="C56" i="94"/>
  <c r="H55" i="94"/>
  <c r="G55" i="94"/>
  <c r="C55" i="94"/>
  <c r="G54" i="94"/>
  <c r="C54" i="94"/>
  <c r="H53" i="94"/>
  <c r="G53" i="94"/>
  <c r="C53" i="94"/>
  <c r="H49" i="94"/>
  <c r="G49" i="94"/>
  <c r="C49" i="94"/>
  <c r="C48" i="94"/>
  <c r="C47" i="94"/>
  <c r="G45" i="94"/>
  <c r="C45" i="94"/>
  <c r="H44" i="94"/>
  <c r="G44" i="94"/>
  <c r="C44" i="94"/>
  <c r="H43" i="94"/>
  <c r="G43" i="94"/>
  <c r="C43" i="94"/>
  <c r="H42" i="94"/>
  <c r="G42" i="94"/>
  <c r="C42" i="94"/>
  <c r="H41" i="94"/>
  <c r="G41" i="94"/>
  <c r="C41" i="94"/>
  <c r="H40" i="94"/>
  <c r="G40" i="94"/>
  <c r="C40" i="94"/>
  <c r="H39" i="94"/>
  <c r="G39" i="94"/>
  <c r="C39" i="94"/>
  <c r="H38" i="94"/>
  <c r="C38" i="94"/>
  <c r="H37" i="94"/>
  <c r="G37" i="94"/>
  <c r="C37" i="94"/>
  <c r="H34" i="94"/>
  <c r="G34" i="94"/>
  <c r="C34" i="94"/>
  <c r="H32" i="94"/>
  <c r="G32" i="94"/>
  <c r="C32" i="94"/>
  <c r="H30" i="94"/>
  <c r="G30" i="94"/>
  <c r="C30" i="94"/>
  <c r="H29" i="94"/>
  <c r="G29" i="94"/>
  <c r="C29" i="94"/>
  <c r="H28" i="94"/>
  <c r="G28" i="94"/>
  <c r="C28" i="94"/>
  <c r="G27" i="94"/>
  <c r="C27" i="94"/>
  <c r="G26" i="94"/>
  <c r="C26" i="94"/>
  <c r="H25" i="94"/>
  <c r="G25" i="94"/>
  <c r="C25" i="94"/>
  <c r="H24" i="94"/>
  <c r="G24" i="94"/>
  <c r="C24" i="94"/>
  <c r="C23" i="94"/>
  <c r="H22" i="94"/>
  <c r="G22" i="94"/>
  <c r="C22" i="94"/>
  <c r="G21" i="94"/>
  <c r="C21" i="94"/>
  <c r="H19" i="94"/>
  <c r="G19" i="94"/>
  <c r="C19" i="94"/>
  <c r="H18" i="94"/>
  <c r="G18" i="94"/>
  <c r="C18" i="94"/>
  <c r="H17" i="94"/>
  <c r="G17" i="94"/>
  <c r="C17" i="94"/>
  <c r="H16" i="94"/>
  <c r="G16" i="94"/>
  <c r="C16" i="94"/>
  <c r="H15" i="94"/>
  <c r="G15" i="94"/>
  <c r="C15" i="94"/>
  <c r="H14" i="94"/>
  <c r="G14" i="94"/>
  <c r="C14" i="94"/>
  <c r="H13" i="94"/>
  <c r="G13" i="94"/>
  <c r="C13" i="94"/>
  <c r="H12" i="94"/>
  <c r="G12" i="94"/>
  <c r="C12" i="94"/>
  <c r="C11" i="94"/>
  <c r="G10" i="94"/>
  <c r="G9" i="94"/>
  <c r="H8" i="94"/>
  <c r="G8" i="94"/>
  <c r="C8" i="94"/>
  <c r="H7" i="94"/>
  <c r="G7" i="94"/>
  <c r="C7" i="94"/>
  <c r="H6" i="94"/>
  <c r="G6" i="94"/>
  <c r="C6" i="94"/>
  <c r="H5" i="94"/>
  <c r="G5" i="94"/>
  <c r="C5" i="94"/>
  <c r="C58" i="93"/>
  <c r="H57" i="93"/>
  <c r="C57" i="93"/>
  <c r="H56" i="93"/>
  <c r="G56" i="93"/>
  <c r="C56" i="93"/>
  <c r="H55" i="93"/>
  <c r="G55" i="93"/>
  <c r="C55" i="93"/>
  <c r="H54" i="93"/>
  <c r="G54" i="93"/>
  <c r="C54" i="93"/>
  <c r="H53" i="93"/>
  <c r="G53" i="93"/>
  <c r="C53" i="93"/>
  <c r="H52" i="93"/>
  <c r="G52" i="93"/>
  <c r="C52" i="93"/>
  <c r="H51" i="93"/>
  <c r="G51" i="93"/>
  <c r="C51" i="93"/>
  <c r="G50" i="93"/>
  <c r="C50" i="93"/>
  <c r="H49" i="93"/>
  <c r="G49" i="93"/>
  <c r="C49" i="93"/>
  <c r="C48" i="93"/>
  <c r="C47" i="93"/>
  <c r="H45" i="93"/>
  <c r="G45" i="93"/>
  <c r="C45" i="93"/>
  <c r="H44" i="93"/>
  <c r="G44" i="93"/>
  <c r="C44" i="93"/>
  <c r="H43" i="93"/>
  <c r="G43" i="93"/>
  <c r="C43" i="93"/>
  <c r="H42" i="93"/>
  <c r="G42" i="93"/>
  <c r="C42" i="93"/>
  <c r="H41" i="93"/>
  <c r="G41" i="93"/>
  <c r="C41" i="93"/>
  <c r="H40" i="93"/>
  <c r="G40" i="93"/>
  <c r="C40" i="93"/>
  <c r="H39" i="93"/>
  <c r="G39" i="93"/>
  <c r="C39" i="93"/>
  <c r="H38" i="93"/>
  <c r="C38" i="93"/>
  <c r="H37" i="93"/>
  <c r="G37" i="93"/>
  <c r="C37" i="93"/>
  <c r="H36" i="93"/>
  <c r="G36" i="93"/>
  <c r="C36" i="93"/>
  <c r="H35" i="93"/>
  <c r="G35" i="93"/>
  <c r="C35" i="93"/>
  <c r="H33" i="93"/>
  <c r="G33" i="93"/>
  <c r="C33" i="93"/>
  <c r="H32" i="93"/>
  <c r="C32" i="93"/>
  <c r="H31" i="93"/>
  <c r="G31" i="93"/>
  <c r="C31" i="93"/>
  <c r="H30" i="93"/>
  <c r="G30" i="93"/>
  <c r="C30" i="93"/>
  <c r="H29" i="93"/>
  <c r="G29" i="93"/>
  <c r="C29" i="93"/>
  <c r="H28" i="93"/>
  <c r="G28" i="93"/>
  <c r="C28" i="93"/>
  <c r="H27" i="93"/>
  <c r="G27" i="93"/>
  <c r="C27" i="93"/>
  <c r="H26" i="93"/>
  <c r="G26" i="93"/>
  <c r="C26" i="93"/>
  <c r="H25" i="93"/>
  <c r="G25" i="93"/>
  <c r="C25" i="93"/>
  <c r="H24" i="93"/>
  <c r="G24" i="93"/>
  <c r="C24" i="93"/>
  <c r="C23" i="93"/>
  <c r="H22" i="93"/>
  <c r="G22" i="93"/>
  <c r="C22" i="93"/>
  <c r="H21" i="93"/>
  <c r="G21" i="93"/>
  <c r="C21" i="93"/>
  <c r="H20" i="93"/>
  <c r="G20" i="93"/>
  <c r="C20" i="93"/>
  <c r="H19" i="93"/>
  <c r="G19" i="93"/>
  <c r="C19" i="93"/>
  <c r="H18" i="93"/>
  <c r="G18" i="93"/>
  <c r="C18" i="93"/>
  <c r="H17" i="93"/>
  <c r="G17" i="93"/>
  <c r="C17" i="93"/>
  <c r="H16" i="93"/>
  <c r="G16" i="93"/>
  <c r="C16" i="93"/>
  <c r="C15" i="93"/>
  <c r="H14" i="93"/>
  <c r="G14" i="93"/>
  <c r="C14" i="93"/>
  <c r="H13" i="93"/>
  <c r="G13" i="93"/>
  <c r="C13" i="93"/>
  <c r="H12" i="93"/>
  <c r="G12" i="93"/>
  <c r="C12" i="93"/>
  <c r="H11" i="93"/>
  <c r="C11" i="93"/>
  <c r="H8" i="93"/>
  <c r="G8" i="93"/>
  <c r="C8" i="93"/>
  <c r="H7" i="93"/>
  <c r="G7" i="93"/>
  <c r="C7" i="93"/>
  <c r="H6" i="93"/>
  <c r="G6" i="93"/>
  <c r="C6" i="93"/>
  <c r="H5" i="93"/>
  <c r="G5" i="93"/>
  <c r="C5" i="93"/>
  <c r="M40" i="92"/>
  <c r="K39" i="92"/>
  <c r="L40" i="92" s="1"/>
  <c r="J39" i="92"/>
  <c r="J40" i="92" s="1"/>
  <c r="I39" i="92"/>
  <c r="H39" i="92"/>
  <c r="G39" i="92"/>
  <c r="G40" i="92" s="1"/>
  <c r="F39" i="92"/>
  <c r="F40" i="92" s="1"/>
  <c r="E39" i="92"/>
  <c r="D39" i="92"/>
  <c r="C39" i="92"/>
  <c r="C40" i="92" s="1"/>
  <c r="B39" i="92"/>
  <c r="F7" i="91"/>
  <c r="E7" i="91"/>
  <c r="F6" i="91"/>
  <c r="E6" i="91"/>
  <c r="E5" i="91"/>
  <c r="D40" i="92" l="1"/>
  <c r="E40" i="92"/>
  <c r="I40" i="92"/>
  <c r="H40" i="92"/>
  <c r="H57" i="96"/>
  <c r="G32" i="96"/>
  <c r="G15" i="96"/>
  <c r="H11" i="94"/>
  <c r="G15" i="93"/>
  <c r="H15" i="93"/>
  <c r="G11" i="96"/>
  <c r="G38" i="96"/>
  <c r="H16" i="95"/>
  <c r="G16" i="95"/>
  <c r="G15" i="95"/>
  <c r="H15" i="95"/>
  <c r="G11" i="94"/>
  <c r="G38" i="94"/>
  <c r="G32" i="93"/>
  <c r="G57" i="93"/>
  <c r="G11" i="93"/>
  <c r="G38" i="93"/>
  <c r="K40" i="92"/>
  <c r="G47" i="96" l="1"/>
  <c r="H47" i="96"/>
  <c r="G23" i="96"/>
  <c r="H23" i="96"/>
  <c r="H18" i="95"/>
  <c r="G18" i="95"/>
  <c r="E14" i="95"/>
  <c r="E13" i="95"/>
  <c r="E12" i="95"/>
  <c r="E11" i="95"/>
  <c r="E10" i="95"/>
  <c r="E18" i="95"/>
  <c r="E9" i="95"/>
  <c r="E8" i="95"/>
  <c r="E7" i="95"/>
  <c r="E6" i="95"/>
  <c r="E5" i="95"/>
  <c r="E17" i="95"/>
  <c r="E15" i="95"/>
  <c r="E16" i="95"/>
  <c r="H23" i="94"/>
  <c r="G23" i="94"/>
  <c r="G47" i="94"/>
  <c r="H47" i="94"/>
  <c r="G23" i="93"/>
  <c r="H23" i="93"/>
  <c r="G47" i="93"/>
  <c r="H47" i="93"/>
  <c r="H48" i="96" l="1"/>
  <c r="G48" i="96"/>
  <c r="G48" i="94"/>
  <c r="H48" i="94"/>
  <c r="G48" i="93"/>
  <c r="E33" i="93"/>
  <c r="H48" i="93"/>
  <c r="E48" i="96" l="1"/>
  <c r="E33" i="96"/>
  <c r="C29" i="97"/>
  <c r="C27" i="97" s="1"/>
  <c r="E48" i="93"/>
  <c r="H58" i="96"/>
  <c r="E56" i="96"/>
  <c r="E55" i="96"/>
  <c r="E54" i="96"/>
  <c r="E53" i="96"/>
  <c r="E52" i="96"/>
  <c r="E51" i="96"/>
  <c r="E50" i="96"/>
  <c r="E49" i="96"/>
  <c r="E31" i="96"/>
  <c r="E30" i="96"/>
  <c r="E29" i="96"/>
  <c r="E28" i="96"/>
  <c r="E27" i="96"/>
  <c r="E26" i="96"/>
  <c r="E25" i="96"/>
  <c r="E24" i="96"/>
  <c r="E37" i="96"/>
  <c r="E8" i="96"/>
  <c r="E5" i="96"/>
  <c r="G58" i="96"/>
  <c r="E22" i="96"/>
  <c r="E21" i="96"/>
  <c r="E20" i="96"/>
  <c r="E19" i="96"/>
  <c r="E18" i="96"/>
  <c r="E17" i="96"/>
  <c r="E16" i="96"/>
  <c r="E15" i="96"/>
  <c r="E36" i="96"/>
  <c r="E35" i="96"/>
  <c r="E34" i="96"/>
  <c r="E32" i="96"/>
  <c r="E6" i="96"/>
  <c r="E58" i="96"/>
  <c r="E45" i="96"/>
  <c r="E44" i="96"/>
  <c r="E43" i="96"/>
  <c r="E42" i="96"/>
  <c r="E41" i="96"/>
  <c r="E40" i="96"/>
  <c r="E39" i="96"/>
  <c r="E14" i="96"/>
  <c r="E13" i="96"/>
  <c r="E12" i="96"/>
  <c r="E57" i="96"/>
  <c r="E7" i="96"/>
  <c r="E11" i="96"/>
  <c r="E38" i="96"/>
  <c r="E23" i="96"/>
  <c r="E47" i="96"/>
  <c r="H58" i="94"/>
  <c r="E56" i="94"/>
  <c r="E55" i="94"/>
  <c r="E54" i="94"/>
  <c r="E53" i="94"/>
  <c r="E49" i="94"/>
  <c r="E30" i="94"/>
  <c r="E29" i="94"/>
  <c r="E28" i="94"/>
  <c r="E27" i="94"/>
  <c r="E26" i="94"/>
  <c r="E25" i="94"/>
  <c r="E24" i="94"/>
  <c r="E9" i="94"/>
  <c r="E12" i="94"/>
  <c r="E57" i="94"/>
  <c r="E34" i="94"/>
  <c r="E8" i="94"/>
  <c r="E6" i="94"/>
  <c r="G58" i="94"/>
  <c r="E22" i="94"/>
  <c r="E21" i="94"/>
  <c r="E19" i="94"/>
  <c r="E18" i="94"/>
  <c r="E17" i="94"/>
  <c r="E16" i="94"/>
  <c r="E14" i="94"/>
  <c r="E13" i="94"/>
  <c r="E10" i="94"/>
  <c r="E7" i="94"/>
  <c r="E5" i="94"/>
  <c r="E58" i="94"/>
  <c r="E45" i="94"/>
  <c r="E44" i="94"/>
  <c r="E43" i="94"/>
  <c r="E42" i="94"/>
  <c r="E41" i="94"/>
  <c r="E40" i="94"/>
  <c r="E39" i="94"/>
  <c r="E37" i="94"/>
  <c r="E32" i="94"/>
  <c r="E38" i="94"/>
  <c r="E11" i="94"/>
  <c r="E15" i="94"/>
  <c r="E23" i="94"/>
  <c r="E47" i="94"/>
  <c r="E48" i="94"/>
  <c r="H58" i="93"/>
  <c r="E56" i="93"/>
  <c r="E55" i="93"/>
  <c r="E54" i="93"/>
  <c r="E53" i="93"/>
  <c r="E52" i="93"/>
  <c r="E51" i="93"/>
  <c r="E50" i="93"/>
  <c r="E49" i="93"/>
  <c r="E31" i="93"/>
  <c r="E30" i="93"/>
  <c r="E29" i="93"/>
  <c r="E28" i="93"/>
  <c r="E27" i="93"/>
  <c r="E26" i="93"/>
  <c r="E25" i="93"/>
  <c r="E24" i="93"/>
  <c r="E36" i="93"/>
  <c r="G58" i="93"/>
  <c r="E22" i="93"/>
  <c r="E21" i="93"/>
  <c r="E20" i="93"/>
  <c r="E19" i="93"/>
  <c r="E18" i="93"/>
  <c r="E17" i="93"/>
  <c r="E16" i="93"/>
  <c r="E10" i="93"/>
  <c r="E8" i="93"/>
  <c r="E7" i="93"/>
  <c r="E6" i="93"/>
  <c r="E5" i="93"/>
  <c r="E13" i="93"/>
  <c r="E9" i="93"/>
  <c r="E37" i="93"/>
  <c r="E35" i="93"/>
  <c r="E58" i="93"/>
  <c r="E45" i="93"/>
  <c r="E44" i="93"/>
  <c r="E43" i="93"/>
  <c r="E42" i="93"/>
  <c r="E41" i="93"/>
  <c r="E40" i="93"/>
  <c r="E39" i="93"/>
  <c r="E14" i="93"/>
  <c r="E12" i="93"/>
  <c r="E57" i="93"/>
  <c r="E32" i="93"/>
  <c r="E38" i="93"/>
  <c r="E15" i="93"/>
  <c r="E11" i="93"/>
  <c r="E23" i="93"/>
  <c r="E47" i="93"/>
  <c r="C11" i="90" l="1"/>
  <c r="B11" i="90"/>
  <c r="E10" i="90"/>
  <c r="F9" i="90"/>
  <c r="E9" i="90"/>
  <c r="F8" i="90"/>
  <c r="E8" i="90"/>
  <c r="F7" i="90"/>
  <c r="E7" i="90"/>
  <c r="F6" i="90"/>
  <c r="E6" i="90"/>
  <c r="F5" i="90"/>
  <c r="E5" i="90"/>
  <c r="D31" i="89"/>
  <c r="E29" i="89" s="1"/>
  <c r="B31" i="89"/>
  <c r="C31" i="89" s="1"/>
  <c r="C16" i="88"/>
  <c r="F15" i="88"/>
  <c r="E15" i="88"/>
  <c r="F14" i="88"/>
  <c r="E14" i="88"/>
  <c r="C13" i="88"/>
  <c r="F12" i="88"/>
  <c r="E12" i="88"/>
  <c r="F11" i="88"/>
  <c r="E11" i="88"/>
  <c r="C10" i="88"/>
  <c r="F9" i="88"/>
  <c r="E9" i="88"/>
  <c r="F8" i="88"/>
  <c r="E8" i="88"/>
  <c r="C7" i="88"/>
  <c r="F6" i="88"/>
  <c r="E6" i="88"/>
  <c r="F5" i="88"/>
  <c r="E5" i="88"/>
  <c r="C45" i="87"/>
  <c r="B45" i="87"/>
  <c r="F28" i="86"/>
  <c r="E28" i="86"/>
  <c r="F27" i="86"/>
  <c r="E27" i="86"/>
  <c r="E26" i="86"/>
  <c r="D7" i="85"/>
  <c r="B7" i="85"/>
  <c r="H6" i="85"/>
  <c r="G6" i="85"/>
  <c r="H5" i="85"/>
  <c r="G5" i="85"/>
  <c r="D9" i="84"/>
  <c r="C24" i="77" s="1"/>
  <c r="B9" i="84"/>
  <c r="H8" i="84"/>
  <c r="G8" i="84"/>
  <c r="E8" i="84"/>
  <c r="C8" i="84"/>
  <c r="H7" i="84"/>
  <c r="G7" i="84"/>
  <c r="H6" i="84"/>
  <c r="G6" i="84"/>
  <c r="E6" i="84"/>
  <c r="C6" i="84"/>
  <c r="H5" i="84"/>
  <c r="G5" i="84"/>
  <c r="C5" i="84"/>
  <c r="C9" i="84" l="1"/>
  <c r="B24" i="77"/>
  <c r="C7" i="85"/>
  <c r="B16" i="77"/>
  <c r="F11" i="90"/>
  <c r="C26" i="89"/>
  <c r="C30" i="89"/>
  <c r="C27" i="89"/>
  <c r="C7" i="84"/>
  <c r="G7" i="85"/>
  <c r="C40" i="77"/>
  <c r="E11" i="90"/>
  <c r="F16" i="88"/>
  <c r="F13" i="88"/>
  <c r="E5" i="84"/>
  <c r="E7" i="84"/>
  <c r="C28" i="89"/>
  <c r="C29" i="89"/>
  <c r="F10" i="88"/>
  <c r="C17" i="88"/>
  <c r="E17" i="88" s="1"/>
  <c r="E16" i="88"/>
  <c r="E13" i="88"/>
  <c r="E10" i="88"/>
  <c r="E7" i="88"/>
  <c r="F7" i="88"/>
  <c r="E6" i="85"/>
  <c r="E5" i="85"/>
  <c r="H7" i="85"/>
  <c r="C5" i="85"/>
  <c r="C6" i="85"/>
  <c r="H9" i="84"/>
  <c r="G9" i="84"/>
  <c r="E26" i="89"/>
  <c r="E28" i="89"/>
  <c r="E30" i="89"/>
  <c r="E31" i="89"/>
  <c r="E27" i="89"/>
  <c r="E7" i="85"/>
  <c r="E9" i="84"/>
  <c r="B40" i="77" l="1"/>
  <c r="B41" i="77" s="1"/>
  <c r="B17" i="77"/>
  <c r="B31" i="77"/>
  <c r="B33" i="77" s="1"/>
  <c r="B25" i="77"/>
  <c r="F17" i="88"/>
  <c r="E5" i="1" l="1"/>
  <c r="F39" i="77" l="1"/>
  <c r="E39" i="77"/>
  <c r="B32" i="37" l="1"/>
  <c r="B17" i="26" l="1"/>
  <c r="D41" i="57" l="1"/>
  <c r="C7" i="77"/>
  <c r="C15" i="77" l="1"/>
  <c r="C23" i="77"/>
  <c r="C32" i="77"/>
  <c r="A71" i="82" l="1"/>
  <c r="A72" i="82"/>
  <c r="A70" i="82" l="1"/>
  <c r="A69" i="82"/>
  <c r="A68" i="82"/>
  <c r="A67" i="82"/>
  <c r="A66" i="82"/>
  <c r="A65" i="82"/>
  <c r="A64" i="82"/>
  <c r="A63" i="82"/>
  <c r="A62" i="82"/>
  <c r="A61" i="82"/>
  <c r="A60" i="82"/>
  <c r="A59" i="82"/>
  <c r="A58" i="82"/>
  <c r="A57" i="82"/>
  <c r="A56" i="82"/>
  <c r="A55" i="82"/>
  <c r="A54" i="82"/>
  <c r="A53" i="82"/>
  <c r="A52" i="82"/>
  <c r="A50" i="82"/>
  <c r="A49" i="82"/>
  <c r="A48" i="82"/>
  <c r="A47" i="82"/>
  <c r="A46" i="82"/>
  <c r="A45" i="82"/>
  <c r="A44" i="82"/>
  <c r="A43" i="82"/>
  <c r="A42" i="82"/>
  <c r="A40" i="82"/>
  <c r="A39" i="82"/>
  <c r="A36" i="82"/>
  <c r="A35" i="82"/>
  <c r="A34" i="82"/>
  <c r="A33" i="82"/>
  <c r="A32" i="82"/>
  <c r="A31" i="82"/>
  <c r="A30" i="82"/>
  <c r="B31" i="82"/>
  <c r="A29" i="82"/>
  <c r="A28" i="82"/>
  <c r="A27" i="82"/>
  <c r="B27" i="82"/>
  <c r="A26" i="82"/>
  <c r="A25" i="82"/>
  <c r="A24" i="82"/>
  <c r="A23" i="82"/>
  <c r="A22" i="82"/>
  <c r="A21" i="82"/>
  <c r="A20" i="82"/>
  <c r="A19" i="82"/>
  <c r="A18" i="82"/>
  <c r="A17" i="82"/>
  <c r="A16" i="82"/>
  <c r="A15" i="82"/>
  <c r="A14" i="82"/>
  <c r="A13" i="82"/>
  <c r="A12" i="82"/>
  <c r="A11" i="82"/>
  <c r="A10" i="82"/>
  <c r="A9" i="82"/>
  <c r="A8" i="82"/>
  <c r="A7" i="82"/>
  <c r="A6" i="82"/>
  <c r="A5" i="82"/>
  <c r="A4" i="82"/>
  <c r="A3" i="82"/>
  <c r="A2" i="82"/>
  <c r="B16" i="75" l="1"/>
  <c r="C16" i="77" l="1"/>
  <c r="C31" i="77" l="1"/>
  <c r="F40" i="77"/>
  <c r="E40" i="77"/>
  <c r="C41" i="77"/>
  <c r="C8" i="77"/>
  <c r="F41" i="77" l="1"/>
  <c r="E41" i="77"/>
  <c r="C27" i="37" l="1"/>
  <c r="C31" i="37"/>
  <c r="C29" i="37"/>
  <c r="C32" i="37"/>
  <c r="C28" i="37" l="1"/>
  <c r="C30" i="37"/>
  <c r="C26" i="37"/>
  <c r="E8" i="38" l="1"/>
  <c r="E10" i="38" s="1"/>
  <c r="D8" i="38"/>
  <c r="D10" i="38" s="1"/>
  <c r="D40" i="57" l="1"/>
  <c r="D33" i="57" l="1"/>
  <c r="D34" i="57"/>
  <c r="D35" i="57"/>
  <c r="D36" i="57"/>
  <c r="D37" i="57"/>
  <c r="D38" i="57"/>
  <c r="D39" i="57"/>
  <c r="D32" i="57"/>
  <c r="F10" i="53"/>
  <c r="E10" i="53"/>
  <c r="C33" i="77" l="1"/>
  <c r="E33" i="77" s="1"/>
  <c r="F32" i="77"/>
  <c r="E32" i="77"/>
  <c r="F31" i="77"/>
  <c r="E31" i="77"/>
  <c r="C25" i="77"/>
  <c r="F24" i="77"/>
  <c r="E24" i="77"/>
  <c r="F23" i="77"/>
  <c r="E23" i="77"/>
  <c r="C17" i="77"/>
  <c r="F16" i="77"/>
  <c r="E16" i="77"/>
  <c r="F15" i="77"/>
  <c r="E15" i="77"/>
  <c r="C9" i="77"/>
  <c r="F8" i="77"/>
  <c r="E8" i="77"/>
  <c r="F7" i="77"/>
  <c r="E7" i="77"/>
  <c r="F5" i="58"/>
  <c r="F4" i="58"/>
  <c r="F10" i="59"/>
  <c r="E10" i="59"/>
  <c r="F9" i="59"/>
  <c r="E9" i="59"/>
  <c r="F8" i="59"/>
  <c r="E8" i="59"/>
  <c r="F7" i="59"/>
  <c r="E7" i="59"/>
  <c r="F6" i="59"/>
  <c r="E6" i="59"/>
  <c r="F5" i="59"/>
  <c r="E5" i="58"/>
  <c r="E4" i="58"/>
  <c r="F9" i="77" l="1"/>
  <c r="F33" i="77"/>
  <c r="F25" i="77"/>
  <c r="F17" i="77"/>
  <c r="E9" i="77"/>
  <c r="E25" i="77"/>
  <c r="E17" i="77"/>
  <c r="E5" i="59"/>
  <c r="F7" i="53"/>
  <c r="E7" i="53"/>
  <c r="F6" i="53"/>
  <c r="E6" i="53"/>
  <c r="F5" i="53"/>
  <c r="E5" i="53"/>
  <c r="J9" i="38"/>
  <c r="I9" i="38"/>
  <c r="H9" i="38"/>
  <c r="G9" i="38"/>
  <c r="H8" i="38"/>
  <c r="J7" i="38"/>
  <c r="I7" i="38"/>
  <c r="H7" i="38"/>
  <c r="G7" i="38"/>
  <c r="J6" i="38"/>
  <c r="I6" i="38"/>
  <c r="H6" i="38"/>
  <c r="G6" i="38"/>
  <c r="I8" i="38" l="1"/>
  <c r="J10" i="38"/>
  <c r="I10" i="38"/>
  <c r="G8" i="38"/>
  <c r="J8" i="38"/>
  <c r="F6" i="1"/>
  <c r="E6" i="1"/>
  <c r="F5" i="1"/>
  <c r="H10" i="38" l="1"/>
  <c r="G10" i="38"/>
</calcChain>
</file>

<file path=xl/sharedStrings.xml><?xml version="1.0" encoding="utf-8"?>
<sst xmlns="http://schemas.openxmlformats.org/spreadsheetml/2006/main" count="1113" uniqueCount="643">
  <si>
    <t>KOADRO ETA GRAFIKOEN ERANSKINA. NAFARROAKO FORU OGASUNAREN 2021EKO MEMORIA</t>
  </si>
  <si>
    <t xml:space="preserve">1. koadroa. Zerga bilketa likidoa eta Zerga kontrolerako jardueraren emaitzak
</t>
  </si>
  <si>
    <t>2021/2020 aldaketa</t>
  </si>
  <si>
    <t>Zenbatekoa
Milaka eurotan</t>
  </si>
  <si>
    <r>
      <rPr>
        <b/>
        <sz val="10"/>
        <color indexed="8"/>
        <rFont val="Arial"/>
        <family val="2"/>
      </rPr>
      <t xml:space="preserve">Zenbatekoa
</t>
    </r>
    <r>
      <rPr>
        <b/>
        <sz val="8"/>
        <color rgb="FF000000"/>
        <rFont val="Arial"/>
        <family val="2"/>
      </rPr>
      <t>Milaka eurotan</t>
    </r>
  </si>
  <si>
    <r>
      <rPr>
        <b/>
        <sz val="10"/>
        <color indexed="8"/>
        <rFont val="Arial"/>
        <family val="2"/>
      </rPr>
      <t xml:space="preserve">Zenbatekoa
</t>
    </r>
    <r>
      <rPr>
        <sz val="8"/>
        <color rgb="FF000000"/>
        <rFont val="Arial"/>
        <family val="2"/>
      </rPr>
      <t>Milaka eurotan</t>
    </r>
  </si>
  <si>
    <t>Aldaketaren
tasa</t>
  </si>
  <si>
    <t xml:space="preserve">Tributu bilketa likidoa </t>
  </si>
  <si>
    <t>Tributu kontroleko jarduketetatik lortutako bilketa</t>
  </si>
  <si>
    <t>2. koadroa. Nafarroako zerga sistema. Zerga hitzartuak</t>
  </si>
  <si>
    <t>ZERGA HITZARTUAK</t>
  </si>
  <si>
    <t>Kudeaketa eta bilketa</t>
  </si>
  <si>
    <t>Nafarroaren araugintza gaitasun propioa, Estatukoaz bestelakoa</t>
  </si>
  <si>
    <t>Pertsona fisikoen errentaren gaineko zerga</t>
  </si>
  <si>
    <r>
      <rPr>
        <b/>
        <sz val="11"/>
        <color indexed="8"/>
        <rFont val="Symbol"/>
        <family val="1"/>
        <charset val="2"/>
      </rPr>
      <t>Ö</t>
    </r>
    <r>
      <rPr>
        <b/>
        <sz val="11"/>
        <color rgb="FF000000"/>
        <rFont val="Calibri"/>
        <family val="2"/>
      </rPr>
      <t xml:space="preserve"> </t>
    </r>
    <r>
      <rPr>
        <b/>
        <sz val="8"/>
        <color rgb="FF000000"/>
        <rFont val="Calibri"/>
        <family val="2"/>
      </rPr>
      <t>(1)</t>
    </r>
  </si>
  <si>
    <t>Ö</t>
  </si>
  <si>
    <t>Ondarearen gaineko zerga</t>
  </si>
  <si>
    <t>Sozietateen gaineko zerga</t>
  </si>
  <si>
    <t>Ez-egoiliarren errentaren gaineko zerga</t>
  </si>
  <si>
    <t>Oinordetzen eta dohaintzen gaineko zerga</t>
  </si>
  <si>
    <t>Energia elektrikoaren ekoizpenaren balioaren gaineko zerga</t>
  </si>
  <si>
    <t>Erregai nuklear gastatuaren eta hondakin erradiaktiboen ekoizpenaren gaineko zerga</t>
  </si>
  <si>
    <t>Erregai nuklear gastatua eta hondakin erradioaktiboak biltegiratzearen gaineko zerga</t>
  </si>
  <si>
    <t>Kreditu entitateen gordailuen gaineko zerga</t>
  </si>
  <si>
    <t>Balio erantsiaren gaineko zerga</t>
  </si>
  <si>
    <r>
      <rPr>
        <b/>
        <sz val="11"/>
        <color indexed="8"/>
        <rFont val="Symbol"/>
        <family val="1"/>
        <charset val="2"/>
      </rPr>
      <t>Ö</t>
    </r>
    <r>
      <rPr>
        <b/>
        <sz val="11"/>
        <color rgb="FF000000"/>
        <rFont val="Calibri"/>
        <family val="2"/>
      </rPr>
      <t xml:space="preserve"> </t>
    </r>
    <r>
      <rPr>
        <b/>
        <sz val="8"/>
        <color rgb="FF000000"/>
        <rFont val="Calibri"/>
        <family val="2"/>
      </rPr>
      <t>(2)</t>
    </r>
  </si>
  <si>
    <t>Garagardoaren gaineko zerga</t>
  </si>
  <si>
    <t>Ardoaren eta edari hartzituen gaineko zerga</t>
  </si>
  <si>
    <t>Tarteko produktuen gaineko zerga</t>
  </si>
  <si>
    <t>Alkoholaren eta edari eratorrien gaineko zerga</t>
  </si>
  <si>
    <t>Hidrokarburoen gaineko zerga</t>
  </si>
  <si>
    <t>Tabakogaien gaineko zerga</t>
  </si>
  <si>
    <t>Zenbait garraiobideren gaineko zerga berezia</t>
  </si>
  <si>
    <t>Ikatzaren gaineko zerga berezia</t>
  </si>
  <si>
    <t>Elektrizitatearen gaineko zerga berezia</t>
  </si>
  <si>
    <t>Berotegi efektuko gasen gaineko zerga</t>
  </si>
  <si>
    <t>Aseguruetako primen gaineko zerga</t>
  </si>
  <si>
    <t>Ondare eskualdaketa eta egintza juridiko dokumentatuen gaineko zerga</t>
  </si>
  <si>
    <t>Hondakinak erraustearen eta hondakindegietan ezabatzearen gaineko zerga</t>
  </si>
  <si>
    <t>Saltoki handien gaineko zerga</t>
  </si>
  <si>
    <t>Jokoaren gaineko tributuak</t>
  </si>
  <si>
    <t>Tasak</t>
  </si>
  <si>
    <t>(1) Honako hauek izan ezik: lan edo administrazio kontratazioko araubidean dauden Estatuko funtzionario eta enplegatuen atxikipenak, Estatuko Administrazioak ordaindutako enpresa eta lanbide jardueren etekinen atxikipenak, eta Estatuak eta Araubide Erkideko Autonomia Erkidegoek jaulkitako aktiboen kapital higigarriaren atxikipenak</t>
  </si>
  <si>
    <t>(2) Inportazioaren gaineko kargak izan ezik</t>
  </si>
  <si>
    <t>3. koadroa. Gastuen banaketa kapituluen arabera</t>
  </si>
  <si>
    <t>Ehunekoa,
guztiarekiko</t>
  </si>
  <si>
    <t>Langile gastuak</t>
  </si>
  <si>
    <t>Ondasun eta zerbitzuengatiko gastu arruntak</t>
  </si>
  <si>
    <t>Finantza gastuak</t>
  </si>
  <si>
    <t>Inbertsio errealak</t>
  </si>
  <si>
    <t>GUZTIRA</t>
  </si>
  <si>
    <t>4. koadroa. NFOko langileak generoaren arabera. Kopurua eta ehunekoa</t>
  </si>
  <si>
    <t>Kopurua</t>
  </si>
  <si>
    <t>Guztizkoaren gaineko ehunekoa</t>
  </si>
  <si>
    <t>Ehunekoa</t>
  </si>
  <si>
    <t>Emakumezkoak</t>
  </si>
  <si>
    <t>Gizonezkoak</t>
  </si>
  <si>
    <t>NFO-KO LANGILEAK, GUZTIRA</t>
  </si>
  <si>
    <t>5. grafikoa. NFOko langileen batez besteko adina generoaren arabera</t>
  </si>
  <si>
    <t>Balio absolutua</t>
  </si>
  <si>
    <t>Langileak, guztira</t>
  </si>
  <si>
    <t>6. grafikoa. NFOko langileen banaketa zerbitzuen arabera</t>
  </si>
  <si>
    <t>ZERBITZUA</t>
  </si>
  <si>
    <t>Zuzendaritza</t>
  </si>
  <si>
    <t>Zergadunari Laguntza eta Argibideak Ematea</t>
  </si>
  <si>
    <t>Hitzarmen Ekonomikoa eta Finantza Plangintza</t>
  </si>
  <si>
    <t>Arauen Garapena eta Aholkularitza Juridikoa</t>
  </si>
  <si>
    <t>PFEZ eta Ondarearen gaineko zerga kudeatzea</t>
  </si>
  <si>
    <t>Tributu Kudeaketa</t>
  </si>
  <si>
    <t>Tributu Ikuskapena</t>
  </si>
  <si>
    <t>Bilketa</t>
  </si>
  <si>
    <t>Lur ondasunen eta Ondarearen gaineko zergak</t>
  </si>
  <si>
    <t>Tributuen arloko Informazio Sistemak</t>
  </si>
  <si>
    <t>7. koadroa. NFOko langileen banaketa taldearen eta mailaren arabera</t>
  </si>
  <si>
    <t>Ogasuneko teknikaria</t>
  </si>
  <si>
    <t>A mailako beste batzuk</t>
  </si>
  <si>
    <t>A maila</t>
  </si>
  <si>
    <t>Ogasuneko kudeatzaile eta ikertzaile laguntzailea</t>
  </si>
  <si>
    <t>B mailako beste batzuk</t>
  </si>
  <si>
    <t>B maila</t>
  </si>
  <si>
    <t>Administraria eta ofizial administraria</t>
  </si>
  <si>
    <t xml:space="preserve">Zerga agenteak </t>
  </si>
  <si>
    <t>C maila</t>
  </si>
  <si>
    <t>Administrari laguntzailea</t>
  </si>
  <si>
    <t>Zerbitzu Orokorrak</t>
  </si>
  <si>
    <t xml:space="preserve">D maila </t>
  </si>
  <si>
    <t>NFOko langileak, guztira</t>
  </si>
  <si>
    <t>A mailako beste batzuk:  nekazaritzako ingeniaria; administrazio publikoko teknikari ekonomikoa; administrazio publikoko teknikari juridikoa; goi mailako tituluduna (LH); goi mailako tituluduna</t>
  </si>
  <si>
    <t>B mailako beste batzuk: Sistema Informatikoetako erdi mailako teknikaria, arkitekto teknikoa; enpresa zientzietako diplomaduna; nekazaritzako ingeniari teknikoa; Zuzenbideko erdi mailako teknikaria; erdi mailako teknikaria (PFEZ); erdi mailako teknikaria (BEZ); erdi mailako teknikaria</t>
  </si>
  <si>
    <t>8. grafikoa. NFOko langileen egoera. Aldi batekotasuna</t>
  </si>
  <si>
    <t>Lanpostua titular gisa betetzen dutenak</t>
  </si>
  <si>
    <t>Burutzak</t>
  </si>
  <si>
    <t>Kontratatuak</t>
  </si>
  <si>
    <t>Prestakuntza</t>
  </si>
  <si>
    <t>Bestelakoak</t>
  </si>
  <si>
    <t>9. koadroa. NFOko langileen banaketa bulegoen arabera</t>
  </si>
  <si>
    <t>Egoitza Nagusia</t>
  </si>
  <si>
    <t>Iruñeko lurralde bulegoak</t>
  </si>
  <si>
    <t>Lizarrako lurralde bulegoa</t>
  </si>
  <si>
    <t>Tafallako lurralde bulegoa</t>
  </si>
  <si>
    <t>Tuterako lurralde bulegoa</t>
  </si>
  <si>
    <t>Doneztebeko lurralde bulegoa</t>
  </si>
  <si>
    <t>10. koadroa. Tributu bilketa. Osagaiak</t>
  </si>
  <si>
    <t>Bilketa guztia</t>
  </si>
  <si>
    <t>Itzulketak</t>
  </si>
  <si>
    <t>Bilketa likidoa</t>
  </si>
  <si>
    <t>11. grafikoa. Tributu bilketaren bilakaera denboran</t>
  </si>
  <si>
    <t>Urteko aldaketaren tasa</t>
  </si>
  <si>
    <t>12. koadroa. Tributu bilketa integratua. Tributu figuren araberako xehetasuna</t>
  </si>
  <si>
    <t>Guztizkoaren gaineko %</t>
  </si>
  <si>
    <t>Laneko atxikipenak</t>
  </si>
  <si>
    <t>Kapitalaren atxikipenak</t>
  </si>
  <si>
    <t>Zatikatzeak</t>
  </si>
  <si>
    <t>Kuota diferentziala</t>
  </si>
  <si>
    <t>Kenkari fiskal alargun pentsio eta beste</t>
  </si>
  <si>
    <t>Kenkari fiskal etxe sarbide errentamendu</t>
  </si>
  <si>
    <t>PFEZ guztira</t>
  </si>
  <si>
    <t>Konturako ordainketa</t>
  </si>
  <si>
    <t>Sozietateen gaineko Zerga, guztira</t>
  </si>
  <si>
    <t>Ez-egoiliarren errentaren g/ zerga</t>
  </si>
  <si>
    <t>Oinordetza eta dohaintzen zerga</t>
  </si>
  <si>
    <t>Kreditu Entitateko gordailuen g/ zerga</t>
  </si>
  <si>
    <t>Sari eta loterien gaineko karga</t>
  </si>
  <si>
    <t>Saltoki handien zerga</t>
  </si>
  <si>
    <t>Energia elektrikoa ekoizpen balioaren g/ zerga</t>
  </si>
  <si>
    <t>ZUZENEKO ZERGAK GUZTIRA</t>
  </si>
  <si>
    <t>BEZ zuzeneko bilketa</t>
  </si>
  <si>
    <t>Alkoholen g/ Zerga Berezia</t>
  </si>
  <si>
    <t>Garagardoaren g/ Zerga Berezia</t>
  </si>
  <si>
    <t>Tarteko Prod. g/ Zerga Berezia</t>
  </si>
  <si>
    <t>Garraiobideen g/ Zerga Berezia</t>
  </si>
  <si>
    <t>Hidrokarburoen g/ Zerga Berezia</t>
  </si>
  <si>
    <t>Elektrizitatearen g/ Zerga Berezia</t>
  </si>
  <si>
    <t>Tabakogaien g/ Zerg Berezia</t>
  </si>
  <si>
    <t>Zerga Berezien Zuzeneko bilketa guztira</t>
  </si>
  <si>
    <t>BEZ zerga doikuntza</t>
  </si>
  <si>
    <t>Alkohola eta tarteko produktuen zerga doikuntza</t>
  </si>
  <si>
    <t>Garagardoaren zerga doikuntza</t>
  </si>
  <si>
    <t>Hidrokarburoen zerga doikuntza</t>
  </si>
  <si>
    <t>Tabakogaien zerga doikuntza</t>
  </si>
  <si>
    <t>Zerga doikuntzak guztira</t>
  </si>
  <si>
    <t>Ondare eskualdaketen zerga</t>
  </si>
  <si>
    <t>Egintza juridiko dokumentatuen zerga</t>
  </si>
  <si>
    <t>Aseguru primen g/ zerga</t>
  </si>
  <si>
    <t>Hidrokarburoen txikizkako salmentaren g/ zerga</t>
  </si>
  <si>
    <t>Joko jardueren g/ zerga</t>
  </si>
  <si>
    <t>Gas fluordunen g/ zerga</t>
  </si>
  <si>
    <t>Hondakinen g/ zerga</t>
  </si>
  <si>
    <t>Iraungitako zergak</t>
  </si>
  <si>
    <t>ZEHARKAKO ZERGAK GUZTIRA</t>
  </si>
  <si>
    <t>ZERGAK GUZTIRA</t>
  </si>
  <si>
    <t>Jokoaren gaineko tasak</t>
  </si>
  <si>
    <t>Meategien azalera kanona</t>
  </si>
  <si>
    <t>Telefonika kanona</t>
  </si>
  <si>
    <t>Joko kartoien salmenta</t>
  </si>
  <si>
    <t>Zehapen fiskalak</t>
  </si>
  <si>
    <t>Berandutze interesak</t>
  </si>
  <si>
    <t>Premiamendu errekargua</t>
  </si>
  <si>
    <t>Beste diru-sarrerak</t>
  </si>
  <si>
    <t>TASAK ETA BESTE GUZTIRA</t>
  </si>
  <si>
    <t>TRIBUTUAK ETA BESTE GUZTIRA</t>
  </si>
  <si>
    <t>13. koadroa. Tributu bilketaren itzulketak. Tributu figuren araberako xehetasuna</t>
  </si>
  <si>
    <t>14. koadroa. Tributu bilketa likidoa. Tributu figuren araberako laburpena</t>
  </si>
  <si>
    <t>PFEZ</t>
  </si>
  <si>
    <t>Zuzeneko beste zerga batzuk</t>
  </si>
  <si>
    <t>BEZ</t>
  </si>
  <si>
    <t>Zerga Bereziak</t>
  </si>
  <si>
    <t>Ondare eskualdaketen eta egintza juridiko dokumentatuen gaineko zerga</t>
  </si>
  <si>
    <t>Gainerako zeharkako zergak</t>
  </si>
  <si>
    <t>15. koadroa. Tributu bilketa likidoa. Tributu figuren araberako xehetasuna</t>
  </si>
  <si>
    <t>16. grafikoa. Tributu bilketa likidoa. Zuzeneko kudeaketaren ehunekoa - zerga doikuntzak</t>
  </si>
  <si>
    <t>Zenbatekoa
Milaka eurotan</t>
  </si>
  <si>
    <t>Zuzeneko kudeaketaren bilketa</t>
  </si>
  <si>
    <t>Zerga doikuntzak</t>
  </si>
  <si>
    <t>Bilketa, guztira</t>
  </si>
  <si>
    <t>17. koadroa. Tributu bilketa. Arau aldaketen inpaktuen ondoriozko doikuntzak</t>
  </si>
  <si>
    <t>Inpaktu negatiboa</t>
  </si>
  <si>
    <t>Inpaktu positiboa</t>
  </si>
  <si>
    <t>Saldoa guztira</t>
  </si>
  <si>
    <t>PFEZaren gaineko aldaketak, 2020</t>
  </si>
  <si>
    <t>Ondarearen gaineko zergaren aldaketak, 2020</t>
  </si>
  <si>
    <t>Oinordetzen gaineko zergaren aldaketak, 2021</t>
  </si>
  <si>
    <t>BEZaren gaineko aldaketak, 2021</t>
  </si>
  <si>
    <t>Aseguruen primaren gaineko aldaketak, 2021</t>
  </si>
  <si>
    <t>Jokoaren gaineko tributuen aldaketak</t>
  </si>
  <si>
    <t>Elektrizitatearen gaineko zerga neurrien aldaketak</t>
  </si>
  <si>
    <t>18. koadroa. Zorren bilakaera eta egoera zor tarteen arabera</t>
  </si>
  <si>
    <t>Daten arteko aldaketa</t>
  </si>
  <si>
    <t>ZOR TARTEAK</t>
  </si>
  <si>
    <r>
      <rPr>
        <b/>
        <sz val="10"/>
        <color indexed="8"/>
        <rFont val="Arial"/>
        <family val="2"/>
      </rPr>
      <t xml:space="preserve">Zordunak
</t>
    </r>
    <r>
      <rPr>
        <sz val="8"/>
        <color rgb="FF000000"/>
        <rFont val="Arial"/>
        <family val="2"/>
      </rPr>
      <t>Kopurua</t>
    </r>
  </si>
  <si>
    <t>Zorraren %a, guztiarekiko</t>
  </si>
  <si>
    <r>
      <rPr>
        <b/>
        <sz val="9"/>
        <color rgb="FF000000"/>
        <rFont val="Arial"/>
        <family val="2"/>
      </rPr>
      <t>Zordunak</t>
    </r>
    <r>
      <rPr>
        <b/>
        <sz val="10"/>
        <color rgb="FF000000"/>
        <rFont val="Arial"/>
        <family val="2"/>
      </rPr>
      <t xml:space="preserve">
</t>
    </r>
    <r>
      <rPr>
        <sz val="8"/>
        <color rgb="FF000000"/>
        <rFont val="Arial"/>
        <family val="2"/>
      </rPr>
      <t>Kopurua</t>
    </r>
  </si>
  <si>
    <r>
      <rPr>
        <b/>
        <sz val="9"/>
        <color indexed="8"/>
        <rFont val="Arial"/>
        <family val="2"/>
      </rPr>
      <t xml:space="preserve">Zenbatekoa
</t>
    </r>
    <r>
      <rPr>
        <sz val="8"/>
        <color rgb="FF000000"/>
        <rFont val="Arial"/>
        <family val="2"/>
      </rPr>
      <t>Milaka eurotan</t>
    </r>
  </si>
  <si>
    <t>600.000 euro baino gehiago</t>
  </si>
  <si>
    <t>300.000 eta 600.000 euro bitarte</t>
  </si>
  <si>
    <t>150.000 eta 300.000 euro bitarte</t>
  </si>
  <si>
    <t>90.000 eta 150.000 euro bitarte</t>
  </si>
  <si>
    <t>60.000 eta 90.000 euro bitarte</t>
  </si>
  <si>
    <t>30.000 eta 60.000 euro bitarte</t>
  </si>
  <si>
    <t>6.000 eta 30.000 euro bitarte</t>
  </si>
  <si>
    <t>1.200 eta 6.000 euro bitarte</t>
  </si>
  <si>
    <t>600 eta 1.200 euro bitarte</t>
  </si>
  <si>
    <t>300 eta 600 euro bitarte</t>
  </si>
  <si>
    <t>120 eta 300 euro bitarte</t>
  </si>
  <si>
    <t>60 eta 120 euro bitarte</t>
  </si>
  <si>
    <t>30 eta 60 euro bitarte</t>
  </si>
  <si>
    <t>30 eurotik behera</t>
  </si>
  <si>
    <t>19. koadroa. Zorren bilakaera eta egoera IFZaren hizkiaren arabera</t>
  </si>
  <si>
    <t>A-SOZIETATE ANONIMOAK</t>
  </si>
  <si>
    <t>B-SOZIETATE MUGATUAK</t>
  </si>
  <si>
    <t>C-SOZIETATE KOLEKTIBOAK</t>
  </si>
  <si>
    <t>D-SOZIETATE KOMANDATARIOAK</t>
  </si>
  <si>
    <t>F-ONDASUN ERKIDEGOAK</t>
  </si>
  <si>
    <t>F-KOOPERATIBA SOZIETATEAK</t>
  </si>
  <si>
    <t>G-ELKARTEAK ETA BESTE BATZUK</t>
  </si>
  <si>
    <t>H-JABEKIDEAK</t>
  </si>
  <si>
    <t>F-EZEZAGUNA</t>
  </si>
  <si>
    <t>K-ADINGABEAK</t>
  </si>
  <si>
    <t>L-EZEZAGUNA</t>
  </si>
  <si>
    <t>M-EZEZAGUNA</t>
  </si>
  <si>
    <t>N-EZEZAGUNA</t>
  </si>
  <si>
    <t>P-TOKI KORPORAZIOAK</t>
  </si>
  <si>
    <t>Q-ERAK. AUT. KONG. ERLIJIOSOAK</t>
  </si>
  <si>
    <t>R-EZEZAGUNA</t>
  </si>
  <si>
    <t>S-NAF. GOB. ADM. ERAK.</t>
  </si>
  <si>
    <t>U-EZEZAGUNA</t>
  </si>
  <si>
    <t>V-EZEZAGUNA</t>
  </si>
  <si>
    <t>W-EZEZAGUNA</t>
  </si>
  <si>
    <t>X-EZEZAGUNA</t>
  </si>
  <si>
    <t>Y-EZEZAGUNA</t>
  </si>
  <si>
    <t>GAINERAKOAK</t>
  </si>
  <si>
    <t>20. grafikoa. Arreta administratiboaren moten grafikoa</t>
  </si>
  <si>
    <t>Arreta mota
(ehunekoak)</t>
  </si>
  <si>
    <t>Ziurtagiriak / ez betetzeak / errekerimenduak igortzea</t>
  </si>
  <si>
    <t>Oinordetzari, Ondare Eskualdaketaren gaineko Zergari eta Egintza Juridiko Dokumentatuei buruzko informazioa eta autolikidazioak jasotzea</t>
  </si>
  <si>
    <t>Ziurtagiri digitala, Cl@ve sistema</t>
  </si>
  <si>
    <t>Bilketaren inguruko kudeaketak (geroratzea, premiamendu probidentziak eta abar)</t>
  </si>
  <si>
    <t>PFEZaren gaineko kontsulta orokorrak (proposamenak, PIN, itzulketak, likidazioak)</t>
  </si>
  <si>
    <t>Altak, bajak, datu baseen aldaketak</t>
  </si>
  <si>
    <t>Beste kontzeptu batzuk</t>
  </si>
  <si>
    <t>21. grafikoa. Aurrez aurreko arreta administratiboa. Arreta jaso duten pertsonen bilakaera denboran</t>
  </si>
  <si>
    <t>Urtea</t>
  </si>
  <si>
    <t>Arreta jaso duten pertsonen kop.</t>
  </si>
  <si>
    <t>22. grafikoa. Zerga arloko aurrez aurreko arreta teknikoa. Arreta jaso duten pertsonen bilakaera denboran</t>
  </si>
  <si>
    <t>23. koadroa. Aurrez aurreko arretak, kontzeptuka</t>
  </si>
  <si>
    <t>Zerga/Kontzeptua</t>
  </si>
  <si>
    <t>Zerga arloko Laguntza Teknikoaren Unitateko kontsulta kopurua</t>
  </si>
  <si>
    <t>%a, hitzorduen guztizkoarekiko</t>
  </si>
  <si>
    <t xml:space="preserve">PFEZ eta Ondarea </t>
  </si>
  <si>
    <t xml:space="preserve">Sozietateak </t>
  </si>
  <si>
    <t>Ez-egoiliarren errenta</t>
  </si>
  <si>
    <t>Oinordetzak eta dohaintzak</t>
  </si>
  <si>
    <t>Bereziak</t>
  </si>
  <si>
    <t>Ez-betetzea/Errekerimendua/Ziurtagiria</t>
  </si>
  <si>
    <t>Erroldak/Entitateen errolda/IFZ</t>
  </si>
  <si>
    <t>Eredu informatiboak</t>
  </si>
  <si>
    <t>Guztira</t>
  </si>
  <si>
    <t>Oharra: hitzordu berean zenbait kontsulta egoten ahal dira</t>
  </si>
  <si>
    <t>24. grafikoa. Jasotako deien bilakaera denboran</t>
  </si>
  <si>
    <t>Jasotako deiak</t>
  </si>
  <si>
    <t>25. grafikoa. Egunean artatutako telefono deien bilakaera denboran</t>
  </si>
  <si>
    <t>Egunean artatutako telefono deiak</t>
  </si>
  <si>
    <t>26. koadroa. Telefonogunetik bideratutako deiak, unitateen arabera - desagertu egin da</t>
  </si>
  <si>
    <t>Unitatea</t>
  </si>
  <si>
    <t>Zenbat bideratze izan diren</t>
  </si>
  <si>
    <t>Eguneko batezbestekoa</t>
  </si>
  <si>
    <t>Artatuen %</t>
  </si>
  <si>
    <t>BEZ eta PFEZari buruzko arreta teknikoko kudeatzaileak</t>
  </si>
  <si>
    <t>PFEZ eta Ondarea</t>
  </si>
  <si>
    <t>Oinordetzak eta ondare eskualdaketak (posta elektronikoa)</t>
  </si>
  <si>
    <t>Zerga bereziak (posta elektronikoa)</t>
  </si>
  <si>
    <t>Sozietateen gaineko zerga (*)</t>
  </si>
  <si>
    <t>Sozietateen gaineko zerga (posta elektronikoa)</t>
  </si>
  <si>
    <t>Enpresa handiak (posta elektronikoa)</t>
  </si>
  <si>
    <t>Errentaren eta ondarearen kanpaina (**)</t>
  </si>
  <si>
    <t>Errenta, posta arrunta</t>
  </si>
  <si>
    <t>Zergadunarentzako laguntza (posta elektronikoa)</t>
  </si>
  <si>
    <t>Errenta aurreko hitzorduak (kanpainatik kanpo)</t>
  </si>
  <si>
    <t xml:space="preserve">Beste batzuk </t>
  </si>
  <si>
    <t>(*) Sozietateen gaineko zergaren epea (uztailaren 21etik uztailaren 29ra).</t>
  </si>
  <si>
    <r>
      <rPr>
        <i/>
        <sz val="8"/>
        <color indexed="8"/>
        <rFont val="Arial"/>
        <family val="2"/>
      </rPr>
      <t>(**) PFEZaren eta Ondarearen kanpaina (apirila, maiatza eta ekaina</t>
    </r>
    <r>
      <rPr>
        <i/>
        <sz val="8"/>
        <color rgb="FF000000"/>
        <rFont val="Times New Roman"/>
        <family val="1"/>
      </rPr>
      <t> )</t>
    </r>
  </si>
  <si>
    <r>
      <rPr>
        <b/>
        <sz val="10"/>
        <color theme="4"/>
        <rFont val="Verdana"/>
        <family val="2"/>
      </rPr>
      <t>26. grafikoa</t>
    </r>
    <r>
      <rPr>
        <b/>
        <sz val="10"/>
        <color theme="4"/>
        <rFont val="Verdana"/>
        <family val="2"/>
      </rPr>
      <t>.</t>
    </r>
    <r>
      <rPr>
        <b/>
        <sz val="10"/>
        <color theme="4"/>
        <rFont val="Verdana"/>
        <family val="2"/>
      </rPr>
      <t xml:space="preserve"> </t>
    </r>
    <r>
      <rPr>
        <b/>
        <sz val="10"/>
        <color theme="4"/>
        <rFont val="Verdana"/>
        <family val="2"/>
      </rPr>
      <t>Posta elektronikoaren bidezko arretaren bilakaeraren grafikoa</t>
    </r>
  </si>
  <si>
    <t>Jasotako mezuak</t>
  </si>
  <si>
    <r>
      <rPr>
        <b/>
        <sz val="10"/>
        <color theme="4"/>
        <rFont val="Verdana"/>
        <family val="2"/>
      </rPr>
      <t>27. koadroa</t>
    </r>
    <r>
      <rPr>
        <b/>
        <sz val="10"/>
        <color theme="4"/>
        <rFont val="Verdana"/>
        <family val="2"/>
      </rPr>
      <t>.</t>
    </r>
    <r>
      <rPr>
        <b/>
        <sz val="10"/>
        <color theme="4"/>
        <rFont val="Verdana"/>
        <family val="2"/>
      </rPr>
      <t xml:space="preserve"> </t>
    </r>
    <r>
      <rPr>
        <b/>
        <sz val="10"/>
        <color theme="4"/>
        <rFont val="Verdana"/>
        <family val="2"/>
      </rPr>
      <t>Web atariko direktorio bisitatuenak</t>
    </r>
    <r>
      <rPr>
        <b/>
        <sz val="10"/>
        <color theme="4"/>
        <rFont val="Verdana"/>
        <family val="2"/>
      </rPr>
      <t xml:space="preserve"> </t>
    </r>
    <r>
      <rPr>
        <b/>
        <sz val="10"/>
        <color theme="4"/>
        <rFont val="Verdana"/>
        <family val="2"/>
      </rPr>
      <t>Sarrera kopurua</t>
    </r>
  </si>
  <si>
    <t>Direktorio bisitatuenak</t>
  </si>
  <si>
    <t>Sarrera kopurua</t>
  </si>
  <si>
    <t>Ogasunaren orri nagusia</t>
  </si>
  <si>
    <t xml:space="preserve">Errentaren kanpainaren orria </t>
  </si>
  <si>
    <t>Zerbitzu telematikoak</t>
  </si>
  <si>
    <t>Informazio fiskala</t>
  </si>
  <si>
    <t>Inprimakiak</t>
  </si>
  <si>
    <t>Zergadunaren egutegia</t>
  </si>
  <si>
    <t>Zerga araudia</t>
  </si>
  <si>
    <t>Laguntzako eskuliburuak (herritarrak)</t>
  </si>
  <si>
    <t>Laguntzako eskuliburuak (enpresaburu eta profesionalak)</t>
  </si>
  <si>
    <t>PFEZ araudia</t>
  </si>
  <si>
    <r>
      <rPr>
        <b/>
        <sz val="10"/>
        <color theme="4"/>
        <rFont val="Verdana"/>
        <family val="2"/>
      </rPr>
      <t>28. koadroa</t>
    </r>
    <r>
      <rPr>
        <b/>
        <sz val="10"/>
        <color theme="4"/>
        <rFont val="Verdana"/>
        <family val="2"/>
      </rPr>
      <t>.</t>
    </r>
    <r>
      <rPr>
        <b/>
        <sz val="10"/>
        <color theme="4"/>
        <rFont val="Verdana"/>
        <family val="2"/>
      </rPr>
      <t xml:space="preserve"> </t>
    </r>
    <r>
      <rPr>
        <b/>
        <sz val="10"/>
        <color theme="4"/>
        <rFont val="Verdana"/>
        <family val="2"/>
      </rPr>
      <t>Emandako ziurtagiri motak</t>
    </r>
  </si>
  <si>
    <t>Eredua</t>
  </si>
  <si>
    <t>Zerga betebeharrak eguneratuta izatea</t>
  </si>
  <si>
    <t>Zerga betebeharrak eguneratuta ez izatea (*)</t>
  </si>
  <si>
    <t>Zerga betebeharrak eguneratuta izatea (kontratistak)</t>
  </si>
  <si>
    <t>Ekonomia jardueren gaineko zerga (EJZ) - historikoa -</t>
  </si>
  <si>
    <t>Ekonomia jardueren gaineko zerga (EJZ)</t>
  </si>
  <si>
    <t>Errenta ziurtagiria</t>
  </si>
  <si>
    <t>Kenkaria ohiko etxebizitzagatik</t>
  </si>
  <si>
    <t>BEZaren tributazio araubidea</t>
  </si>
  <si>
    <t>BEZaren subjektu pasibo izaera</t>
  </si>
  <si>
    <t>Konturako atxikipenak (190 eredua)</t>
  </si>
  <si>
    <t>PFEZaren zerga eta likidazio oinarriak</t>
  </si>
  <si>
    <t>Zerga oinarri orokorra eta berezia</t>
  </si>
  <si>
    <t>Zerga egoitza Espainian</t>
  </si>
  <si>
    <t>Itzultzeke dauden saldoak</t>
  </si>
  <si>
    <t>Zorrak, IFZaren arabera</t>
  </si>
  <si>
    <r>
      <rPr>
        <b/>
        <sz val="10"/>
        <color theme="4"/>
        <rFont val="Verdana"/>
        <family val="2"/>
      </rPr>
      <t>29. grafikoa</t>
    </r>
    <r>
      <rPr>
        <b/>
        <sz val="10"/>
        <color theme="4"/>
        <rFont val="Verdana"/>
        <family val="2"/>
      </rPr>
      <t>.</t>
    </r>
    <r>
      <rPr>
        <b/>
        <sz val="10"/>
        <color theme="4"/>
        <rFont val="Verdana"/>
        <family val="2"/>
      </rPr>
      <t xml:space="preserve"> </t>
    </r>
    <r>
      <rPr>
        <b/>
        <sz val="10"/>
        <color theme="4"/>
        <rFont val="Verdana"/>
        <family val="2"/>
      </rPr>
      <t>Autozerbitzu terminaleko sarrerak.</t>
    </r>
    <r>
      <rPr>
        <b/>
        <sz val="10"/>
        <color theme="4"/>
        <rFont val="Verdana"/>
        <family val="2"/>
      </rPr>
      <t xml:space="preserve"> </t>
    </r>
    <r>
      <rPr>
        <b/>
        <sz val="10"/>
        <color theme="4"/>
        <rFont val="Verdana"/>
        <family val="2"/>
      </rPr>
      <t>Kontzeptuen arabera</t>
    </r>
    <r>
      <rPr>
        <b/>
        <sz val="10"/>
        <color theme="4"/>
        <rFont val="Verdana"/>
        <family val="2"/>
      </rPr>
      <t xml:space="preserve"> </t>
    </r>
  </si>
  <si>
    <t>Kontzeptua</t>
  </si>
  <si>
    <t>Aurretiko hitzordua eskatzea</t>
  </si>
  <si>
    <t>PFEZ aitorpenen kopiak eskuratzea</t>
  </si>
  <si>
    <t>PIN zenbakia etxera bidaltzeko eskaera</t>
  </si>
  <si>
    <t>Ziurtagiriak egitea</t>
  </si>
  <si>
    <t>Beste aitorpen batzuk inprimatzea</t>
  </si>
  <si>
    <t>30. grafikoa. Aitorpenen aurkezpen telematikoaren bilakaera - desagertzen da</t>
  </si>
  <si>
    <t>Batasunaren barruko eragiketen laburpena</t>
  </si>
  <si>
    <t>Informazioa</t>
  </si>
  <si>
    <t>Sozietateak</t>
  </si>
  <si>
    <r>
      <rPr>
        <b/>
        <sz val="10"/>
        <color theme="4"/>
        <rFont val="Verdana"/>
        <family val="2"/>
      </rPr>
      <t>30. koadroa</t>
    </r>
    <r>
      <rPr>
        <b/>
        <sz val="10"/>
        <color theme="4"/>
        <rFont val="Verdana"/>
        <family val="2"/>
      </rPr>
      <t>.</t>
    </r>
    <r>
      <rPr>
        <b/>
        <sz val="10"/>
        <color theme="4"/>
        <rFont val="Verdana"/>
        <family val="2"/>
      </rPr>
      <t xml:space="preserve"> </t>
    </r>
    <r>
      <rPr>
        <b/>
        <sz val="10"/>
        <color theme="4"/>
        <rFont val="Verdana"/>
        <family val="2"/>
      </rPr>
      <t>Tributu kontroleko jardueraren emaitzak.</t>
    </r>
    <r>
      <rPr>
        <b/>
        <sz val="10"/>
        <color theme="4"/>
        <rFont val="Verdana"/>
        <family val="2"/>
      </rPr>
      <t xml:space="preserve"> </t>
    </r>
    <r>
      <rPr>
        <b/>
        <sz val="10"/>
        <color theme="4"/>
        <rFont val="Verdana"/>
        <family val="2"/>
      </rPr>
      <t>Jarduketa kopurua eta zenbatekoa</t>
    </r>
  </si>
  <si>
    <t>Jarduketa kopurua</t>
  </si>
  <si>
    <t>Zenbatekoa</t>
  </si>
  <si>
    <t>Zerga kontrolaren zuzeneko emaitzak</t>
  </si>
  <si>
    <t>Zerga kontrolaren eragindako emaitzak</t>
  </si>
  <si>
    <t>Batura, zuzenekoak eta eragindakoak</t>
  </si>
  <si>
    <t>Beste jarduketa batzuk. Egoitza fiskala eta zifra erlatiboa</t>
  </si>
  <si>
    <t>Emaitza, guztira</t>
  </si>
  <si>
    <r>
      <rPr>
        <b/>
        <sz val="10"/>
        <color theme="4"/>
        <rFont val="Verdana"/>
        <family val="2"/>
      </rPr>
      <t>31. koadroa</t>
    </r>
    <r>
      <rPr>
        <b/>
        <sz val="10"/>
        <color theme="4"/>
        <rFont val="Verdana"/>
        <family val="2"/>
      </rPr>
      <t>.</t>
    </r>
    <r>
      <rPr>
        <b/>
        <sz val="10"/>
        <color theme="4"/>
        <rFont val="Verdana"/>
        <family val="2"/>
      </rPr>
      <t xml:space="preserve"> </t>
    </r>
    <r>
      <rPr>
        <b/>
        <sz val="10"/>
        <color theme="4"/>
        <rFont val="Verdana"/>
        <family val="2"/>
      </rPr>
      <t>Tributu kontroleko jardueraren emaitzak arloen arabera.</t>
    </r>
    <r>
      <rPr>
        <b/>
        <sz val="10"/>
        <color theme="4"/>
        <rFont val="Verdana"/>
        <family val="2"/>
      </rPr>
      <t xml:space="preserve"> </t>
    </r>
    <r>
      <rPr>
        <b/>
        <sz val="10"/>
        <color theme="4"/>
        <rFont val="Verdana"/>
        <family val="2"/>
      </rPr>
      <t>Jarduketa kopurua eta zenbatekoa</t>
    </r>
  </si>
  <si>
    <t>Ikuskapena</t>
  </si>
  <si>
    <t>Bestelako ikuskapen jarduketa batzuk Egoitza fiskala eta zifra erlatiboa</t>
  </si>
  <si>
    <t>Ikuskapenaren emaitzak, guztira</t>
  </si>
  <si>
    <t>Kudeaketa</t>
  </si>
  <si>
    <t>Kudeaketaren emaitzak, guztira</t>
  </si>
  <si>
    <t>Bilketaren emaitzak, guztira</t>
  </si>
  <si>
    <r>
      <rPr>
        <b/>
        <sz val="10"/>
        <color theme="4"/>
        <rFont val="Verdana"/>
        <family val="2"/>
      </rPr>
      <t>32. koadroa</t>
    </r>
    <r>
      <rPr>
        <b/>
        <sz val="10"/>
        <color theme="4"/>
        <rFont val="Verdana"/>
        <family val="2"/>
      </rPr>
      <t>.</t>
    </r>
    <r>
      <rPr>
        <b/>
        <sz val="10"/>
        <color theme="4"/>
        <rFont val="Verdana"/>
        <family val="2"/>
      </rPr>
      <t xml:space="preserve"> </t>
    </r>
    <r>
      <rPr>
        <b/>
        <sz val="10"/>
        <color theme="4"/>
        <rFont val="Verdana"/>
        <family val="2"/>
      </rPr>
      <t>Tributu kontroleko jardueraren emaitzak, guztira, ikuskapenaren arloan.</t>
    </r>
    <r>
      <rPr>
        <b/>
        <sz val="10"/>
        <color theme="4"/>
        <rFont val="Verdana"/>
        <family val="2"/>
      </rPr>
      <t xml:space="preserve"> </t>
    </r>
    <r>
      <rPr>
        <b/>
        <sz val="10"/>
        <color theme="4"/>
        <rFont val="Verdana"/>
        <family val="2"/>
      </rPr>
      <t>Jarduketa kopurua eta zenbatekoa</t>
    </r>
  </si>
  <si>
    <t xml:space="preserve">Akta liburua </t>
  </si>
  <si>
    <t>Zehapen espedienteak</t>
  </si>
  <si>
    <t>Erantzukizun zibila delituagatik</t>
  </si>
  <si>
    <t xml:space="preserve">Zerga kredituen ezabapena </t>
  </si>
  <si>
    <r>
      <rPr>
        <b/>
        <sz val="10"/>
        <color theme="4"/>
        <rFont val="Verdana"/>
        <family val="2"/>
      </rPr>
      <t>33. koadroa</t>
    </r>
    <r>
      <rPr>
        <b/>
        <sz val="10"/>
        <color theme="4"/>
        <rFont val="Verdana"/>
        <family val="2"/>
      </rPr>
      <t>.</t>
    </r>
    <r>
      <rPr>
        <b/>
        <sz val="10"/>
        <color theme="4"/>
        <rFont val="Verdana"/>
        <family val="2"/>
      </rPr>
      <t xml:space="preserve"> </t>
    </r>
    <r>
      <rPr>
        <b/>
        <sz val="10"/>
        <color theme="4"/>
        <rFont val="Verdana"/>
        <family val="2"/>
      </rPr>
      <t>Tributu kontroleko jardueraren zuzeneko emaitzak ikuskapenaren arloan.</t>
    </r>
    <r>
      <rPr>
        <b/>
        <sz val="10"/>
        <color theme="4"/>
        <rFont val="Verdana"/>
        <family val="2"/>
      </rPr>
      <t xml:space="preserve"> </t>
    </r>
    <r>
      <rPr>
        <b/>
        <sz val="10"/>
        <color theme="4"/>
        <rFont val="Verdana"/>
        <family val="2"/>
      </rPr>
      <t>Zerga eta izapidetze akten zenbatekoa</t>
    </r>
  </si>
  <si>
    <t>Zerga</t>
  </si>
  <si>
    <t>Akta liburua</t>
  </si>
  <si>
    <r>
      <rPr>
        <b/>
        <sz val="10"/>
        <color indexed="8"/>
        <rFont val="Arial"/>
        <family val="2"/>
      </rPr>
      <t xml:space="preserve">Zenbatekoa
</t>
    </r>
    <r>
      <rPr>
        <sz val="8"/>
        <color rgb="FF000000"/>
        <rFont val="Arial"/>
        <family val="2"/>
      </rPr>
      <t>Milaka euro</t>
    </r>
  </si>
  <si>
    <t>Adostasuna</t>
  </si>
  <si>
    <t>Desadostasuna</t>
  </si>
  <si>
    <t>Ondarea</t>
  </si>
  <si>
    <t>PFEZ atxikipenak</t>
  </si>
  <si>
    <t>Beste batzuk</t>
  </si>
  <si>
    <t>Aktak, guztira</t>
  </si>
  <si>
    <r>
      <rPr>
        <b/>
        <sz val="10"/>
        <color theme="4"/>
        <rFont val="Verdana"/>
        <family val="2"/>
      </rPr>
      <t>34. koadroa</t>
    </r>
    <r>
      <rPr>
        <b/>
        <sz val="10"/>
        <color theme="4"/>
        <rFont val="Verdana"/>
        <family val="2"/>
      </rPr>
      <t>.</t>
    </r>
    <r>
      <rPr>
        <b/>
        <sz val="10"/>
        <color theme="4"/>
        <rFont val="Verdana"/>
        <family val="2"/>
      </rPr>
      <t xml:space="preserve"> </t>
    </r>
    <r>
      <rPr>
        <b/>
        <sz val="10"/>
        <color theme="4"/>
        <rFont val="Verdana"/>
        <family val="2"/>
      </rPr>
      <t>Tributu kontroleko jardueraren zuzeneko emaitzak ikuskapenaren arloan.</t>
    </r>
    <r>
      <rPr>
        <b/>
        <sz val="10"/>
        <color theme="4"/>
        <rFont val="Verdana"/>
        <family val="2"/>
      </rPr>
      <t xml:space="preserve"> </t>
    </r>
    <r>
      <rPr>
        <b/>
        <sz val="10"/>
        <color theme="4"/>
        <rFont val="Verdana"/>
        <family val="2"/>
      </rPr>
      <t>Zerga eta izapidetzeek eragindako zehapen espedienteen zenbatekoa</t>
    </r>
  </si>
  <si>
    <r>
      <rPr>
        <b/>
        <sz val="10"/>
        <color indexed="8"/>
        <rFont val="Arial"/>
        <family val="2"/>
      </rPr>
      <t xml:space="preserve">Zenbatekoa, guztira
</t>
    </r>
    <r>
      <rPr>
        <sz val="8"/>
        <color rgb="FF000000"/>
        <rFont val="Arial"/>
        <family val="2"/>
      </rPr>
      <t>Milaka euro</t>
    </r>
  </si>
  <si>
    <t>PFEZ atxikipena</t>
  </si>
  <si>
    <t>Zehapen espedienteak, guztira</t>
  </si>
  <si>
    <r>
      <rPr>
        <b/>
        <sz val="10"/>
        <color theme="4"/>
        <rFont val="Verdana"/>
        <family val="2"/>
      </rPr>
      <t>35. koadroa</t>
    </r>
    <r>
      <rPr>
        <b/>
        <sz val="10"/>
        <color theme="4"/>
        <rFont val="Verdana"/>
        <family val="2"/>
      </rPr>
      <t>.</t>
    </r>
    <r>
      <rPr>
        <b/>
        <sz val="10"/>
        <color theme="4"/>
        <rFont val="Verdana"/>
        <family val="2"/>
      </rPr>
      <t xml:space="preserve"> </t>
    </r>
    <r>
      <rPr>
        <b/>
        <sz val="10"/>
        <color theme="4"/>
        <rFont val="Verdana"/>
        <family val="2"/>
      </rPr>
      <t>Tributu kontroleko jardueraren emaitzak, guztira, ikuskapenaren arloan.</t>
    </r>
    <r>
      <rPr>
        <b/>
        <sz val="10"/>
        <color theme="4"/>
        <rFont val="Verdana"/>
        <family val="2"/>
      </rPr>
      <t xml:space="preserve"> </t>
    </r>
    <r>
      <rPr>
        <b/>
        <sz val="10"/>
        <color theme="4"/>
        <rFont val="Verdana"/>
        <family val="2"/>
      </rPr>
      <t>Beste jarduera batzuk: egoitza fiskala eta zifra erlatiboa.</t>
    </r>
    <r>
      <rPr>
        <b/>
        <sz val="10"/>
        <color theme="4"/>
        <rFont val="Verdana"/>
        <family val="2"/>
      </rPr>
      <t xml:space="preserve"> </t>
    </r>
    <r>
      <rPr>
        <b/>
        <sz val="10"/>
        <color theme="4"/>
        <rFont val="Verdana"/>
        <family val="2"/>
      </rPr>
      <t>Jarduketa kopurua eta zenbatekoa</t>
    </r>
  </si>
  <si>
    <t>Helbide aldaketak</t>
  </si>
  <si>
    <t>Akta bakarrak</t>
  </si>
  <si>
    <t>Zifra erlatiboa egiaztatzeko eskaerak</t>
  </si>
  <si>
    <t>Zifra erlatiboaren beste zuzenketa batzuk</t>
  </si>
  <si>
    <t>Okerreko sarrerak itzultzeko eskaerak</t>
  </si>
  <si>
    <r>
      <rPr>
        <b/>
        <sz val="10"/>
        <color theme="4"/>
        <rFont val="Verdana"/>
        <family val="2"/>
      </rPr>
      <t>36. grafikoa</t>
    </r>
    <r>
      <rPr>
        <b/>
        <sz val="10"/>
        <color theme="4"/>
        <rFont val="Verdana"/>
        <family val="2"/>
      </rPr>
      <t>.</t>
    </r>
    <r>
      <rPr>
        <b/>
        <sz val="10"/>
        <color theme="4"/>
        <rFont val="Verdana"/>
        <family val="2"/>
      </rPr>
      <t xml:space="preserve"> </t>
    </r>
    <r>
      <rPr>
        <b/>
        <sz val="10"/>
        <color theme="4"/>
        <rFont val="Verdana"/>
        <family val="2"/>
      </rPr>
      <t>Aurkeztutako salaketak aurkezteko kanalaren arabera eta izapidetze egoeraren arabera.</t>
    </r>
  </si>
  <si>
    <t>Izapidetuak</t>
  </si>
  <si>
    <t>Aztertzen</t>
  </si>
  <si>
    <t>Aurkeztuak, guztira</t>
  </si>
  <si>
    <t>Web salaketak</t>
  </si>
  <si>
    <t>Beste bide batzuetatik egindako salaketak</t>
  </si>
  <si>
    <t>Salaketak, guztira</t>
  </si>
  <si>
    <r>
      <rPr>
        <b/>
        <sz val="10"/>
        <color theme="4"/>
        <rFont val="Verdana"/>
        <family val="2"/>
      </rPr>
      <t>37. grafikoa</t>
    </r>
    <r>
      <rPr>
        <b/>
        <sz val="10"/>
        <color theme="4"/>
        <rFont val="Verdana"/>
        <family val="2"/>
      </rPr>
      <t>.</t>
    </r>
    <r>
      <rPr>
        <b/>
        <sz val="10"/>
        <color theme="4"/>
        <rFont val="Verdana"/>
        <family val="2"/>
      </rPr>
      <t xml:space="preserve"> </t>
    </r>
    <r>
      <rPr>
        <b/>
        <sz val="10"/>
        <color theme="4"/>
        <rFont val="Verdana"/>
        <family val="2"/>
      </rPr>
      <t>Izapidetutako salaketak izapidetze motaren arabera.</t>
    </r>
  </si>
  <si>
    <t>Salaketa kopurua, IZAPIDETUAK</t>
  </si>
  <si>
    <t>Artxibatu direnak</t>
  </si>
  <si>
    <t>Ikuskapen planaren analisia eta ebaluazioa</t>
  </si>
  <si>
    <t>Beste atal batzuetara bideratu direnak</t>
  </si>
  <si>
    <t>Beste erakunde batzuetara bidali direnak</t>
  </si>
  <si>
    <t>2021EAN AURKEZTUTAKO SALAKETAK, GUZTIRA</t>
  </si>
  <si>
    <r>
      <rPr>
        <b/>
        <sz val="10"/>
        <color theme="4"/>
        <rFont val="Verdana"/>
        <family val="2"/>
      </rPr>
      <t>38. koadroa</t>
    </r>
    <r>
      <rPr>
        <b/>
        <sz val="10"/>
        <color theme="4"/>
        <rFont val="Verdana"/>
        <family val="2"/>
      </rPr>
      <t>.</t>
    </r>
    <r>
      <rPr>
        <b/>
        <sz val="10"/>
        <color theme="4"/>
        <rFont val="Verdana"/>
        <family val="2"/>
      </rPr>
      <t xml:space="preserve"> </t>
    </r>
    <r>
      <rPr>
        <b/>
        <sz val="10"/>
        <color theme="4"/>
        <rFont val="Verdana"/>
        <family val="2"/>
      </rPr>
      <t>Tributu kontroleko jardueraren emaitzak, guztira, kudeaketaren arloan.</t>
    </r>
    <r>
      <rPr>
        <b/>
        <sz val="10"/>
        <color theme="4"/>
        <rFont val="Verdana"/>
        <family val="2"/>
      </rPr>
      <t xml:space="preserve"> </t>
    </r>
    <r>
      <rPr>
        <b/>
        <sz val="10"/>
        <color theme="4"/>
        <rFont val="Verdana"/>
        <family val="2"/>
      </rPr>
      <t>Jarduketa kopurua eta zenbatekoa</t>
    </r>
    <r>
      <rPr>
        <b/>
        <sz val="10"/>
        <color theme="4"/>
        <rFont val="Verdana"/>
        <family val="2"/>
      </rPr>
      <t xml:space="preserve"> </t>
    </r>
  </si>
  <si>
    <t>BEZ (kuota eta interesak)</t>
  </si>
  <si>
    <t>PFEZ (kuota eta interesak)</t>
  </si>
  <si>
    <t>Oinordetzen gaineko zerga (kuota eta interesak)</t>
  </si>
  <si>
    <t>Gainerako zergak (kuota eta interesak)</t>
  </si>
  <si>
    <t>Zehapenak</t>
  </si>
  <si>
    <t>Epez kanpo aurkeztearen errekarguak</t>
  </si>
  <si>
    <t>Eskakizunak</t>
  </si>
  <si>
    <r>
      <rPr>
        <b/>
        <sz val="10"/>
        <color theme="4"/>
        <rFont val="Verdana"/>
        <family val="2"/>
      </rPr>
      <t>39. koadroa</t>
    </r>
    <r>
      <rPr>
        <b/>
        <sz val="10"/>
        <color rgb="FFFF0000"/>
        <rFont val="Verdana"/>
        <family val="2"/>
      </rPr>
      <t>.</t>
    </r>
    <r>
      <rPr>
        <b/>
        <sz val="10"/>
        <color theme="4"/>
        <rFont val="Verdana"/>
        <family val="2"/>
      </rPr>
      <t xml:space="preserve"> </t>
    </r>
    <r>
      <rPr>
        <b/>
        <sz val="10"/>
        <color theme="4"/>
        <rFont val="Verdana"/>
        <family val="2"/>
      </rPr>
      <t>Tributu kontroleko jardueraren emaitzak, guztira, bilketaren arloan.</t>
    </r>
    <r>
      <rPr>
        <b/>
        <sz val="10"/>
        <color theme="4"/>
        <rFont val="Verdana"/>
        <family val="2"/>
      </rPr>
      <t xml:space="preserve"> </t>
    </r>
    <r>
      <rPr>
        <b/>
        <sz val="10"/>
        <color theme="4"/>
        <rFont val="Verdana"/>
        <family val="2"/>
      </rPr>
      <t>Jarduketa kopurua eta zenbatekoa</t>
    </r>
    <r>
      <rPr>
        <b/>
        <sz val="10"/>
        <color theme="4"/>
        <rFont val="Verdana"/>
        <family val="2"/>
      </rPr>
      <t xml:space="preserve"> </t>
    </r>
  </si>
  <si>
    <t>Ordainketa gutunak eta bidalitako errekarguak</t>
  </si>
  <si>
    <t>Geroratze interesak</t>
  </si>
  <si>
    <r>
      <rPr>
        <b/>
        <sz val="10"/>
        <color theme="4"/>
        <rFont val="Verdana"/>
        <family val="2"/>
      </rPr>
      <t>40. koadroa</t>
    </r>
    <r>
      <rPr>
        <b/>
        <sz val="10"/>
        <color theme="4"/>
        <rFont val="Verdana"/>
        <family val="2"/>
      </rPr>
      <t>.</t>
    </r>
    <r>
      <rPr>
        <b/>
        <sz val="10"/>
        <color theme="4"/>
        <rFont val="Verdana"/>
        <family val="2"/>
      </rPr>
      <t xml:space="preserve"> </t>
    </r>
    <r>
      <rPr>
        <b/>
        <sz val="10"/>
        <color theme="4"/>
        <rFont val="Verdana"/>
        <family val="2"/>
      </rPr>
      <t>Derrigorrezko bilketaren beste jarduketak.</t>
    </r>
    <r>
      <rPr>
        <b/>
        <sz val="10"/>
        <color theme="4"/>
        <rFont val="Verdana"/>
        <family val="2"/>
      </rPr>
      <t xml:space="preserve"> </t>
    </r>
    <r>
      <rPr>
        <b/>
        <sz val="10"/>
        <color theme="4"/>
        <rFont val="Verdana"/>
        <family val="2"/>
      </rPr>
      <t>Erantzukizun desbideratzeak.</t>
    </r>
    <r>
      <rPr>
        <b/>
        <sz val="10"/>
        <color theme="4"/>
        <rFont val="Verdana"/>
        <family val="2"/>
      </rPr>
      <t xml:space="preserve"> </t>
    </r>
    <r>
      <rPr>
        <b/>
        <sz val="10"/>
        <color theme="4"/>
        <rFont val="Verdana"/>
        <family val="2"/>
      </rPr>
      <t>Enkanteak.</t>
    </r>
    <r>
      <rPr>
        <b/>
        <sz val="10"/>
        <color theme="4"/>
        <rFont val="Verdana"/>
        <family val="2"/>
      </rPr>
      <t xml:space="preserve"> </t>
    </r>
    <r>
      <rPr>
        <b/>
        <sz val="10"/>
        <color theme="4"/>
        <rFont val="Verdana"/>
        <family val="2"/>
      </rPr>
      <t>Enbargo eginbideak</t>
    </r>
  </si>
  <si>
    <t>Pertsona juridikoak</t>
  </si>
  <si>
    <t>Nortasun juridikorik gabeko entitateak</t>
  </si>
  <si>
    <t xml:space="preserve">Erantzukizun desbideratzeak </t>
  </si>
  <si>
    <t>Higiezinak</t>
  </si>
  <si>
    <t>Altzariak</t>
  </si>
  <si>
    <t>Egindako enkanteak eta kobratutako zenbatekoak</t>
  </si>
  <si>
    <t>Banku kontuak</t>
  </si>
  <si>
    <t>Soldatak</t>
  </si>
  <si>
    <t xml:space="preserve">Kredituak </t>
  </si>
  <si>
    <t>Enbargo eginbideen kopurua</t>
  </si>
  <si>
    <r>
      <rPr>
        <b/>
        <sz val="10"/>
        <color theme="4"/>
        <rFont val="Verdana"/>
        <family val="2"/>
      </rPr>
      <t>41. grafikoa</t>
    </r>
    <r>
      <rPr>
        <b/>
        <sz val="10"/>
        <color theme="4"/>
        <rFont val="Verdana"/>
        <family val="2"/>
      </rPr>
      <t>.</t>
    </r>
    <r>
      <rPr>
        <b/>
        <sz val="10"/>
        <color theme="4"/>
        <rFont val="Verdana"/>
        <family val="2"/>
      </rPr>
      <t xml:space="preserve"> </t>
    </r>
    <r>
      <rPr>
        <b/>
        <sz val="10"/>
        <color theme="4"/>
        <rFont val="Verdana"/>
        <family val="2"/>
      </rPr>
      <t>PFEZaren autolikidaziorako igorritako proposamenen</t>
    </r>
    <r>
      <rPr>
        <b/>
        <sz val="10"/>
        <color theme="4"/>
        <rFont val="Verdana"/>
        <family val="2"/>
      </rPr>
      <t xml:space="preserve"> bilakaera denboran</t>
    </r>
  </si>
  <si>
    <t>Aurrekontu urtea</t>
  </si>
  <si>
    <t>Bidalitako proposamenak</t>
  </si>
  <si>
    <r>
      <rPr>
        <b/>
        <sz val="10"/>
        <color theme="4"/>
        <rFont val="Verdana"/>
        <family val="2"/>
      </rPr>
      <t>42. grafikoa</t>
    </r>
    <r>
      <rPr>
        <b/>
        <sz val="10"/>
        <color theme="4"/>
        <rFont val="Verdana"/>
        <family val="2"/>
      </rPr>
      <t>.</t>
    </r>
    <r>
      <rPr>
        <b/>
        <sz val="10"/>
        <color theme="4"/>
        <rFont val="Verdana"/>
        <family val="2"/>
      </rPr>
      <t xml:space="preserve"> </t>
    </r>
    <r>
      <rPr>
        <b/>
        <sz val="10"/>
        <color theme="4"/>
        <rFont val="Verdana"/>
        <family val="2"/>
      </rPr>
      <t>PFEZaren autolikidazio proposamen onartuen eta ezeztatuen bilakaera denboran</t>
    </r>
  </si>
  <si>
    <t>Onartutako proposamenak</t>
  </si>
  <si>
    <t>Ezeztatutako proposamenak</t>
  </si>
  <si>
    <r>
      <rPr>
        <b/>
        <sz val="10"/>
        <color theme="4"/>
        <rFont val="Verdana"/>
        <family val="2"/>
      </rPr>
      <t>43. grafikoa</t>
    </r>
    <r>
      <rPr>
        <b/>
        <sz val="10"/>
        <color theme="4"/>
        <rFont val="Verdana"/>
        <family val="2"/>
      </rPr>
      <t>.</t>
    </r>
    <r>
      <rPr>
        <b/>
        <sz val="10"/>
        <color theme="4"/>
        <rFont val="Verdana"/>
        <family val="2"/>
      </rPr>
      <t xml:space="preserve"> </t>
    </r>
    <r>
      <rPr>
        <b/>
        <sz val="10"/>
        <color theme="4"/>
        <rFont val="Verdana"/>
        <family val="2"/>
      </rPr>
      <t>Aurkeztutako PFEZ aitorpenen kopuruaren bilakaera.</t>
    </r>
    <r>
      <rPr>
        <b/>
        <sz val="10"/>
        <color theme="4"/>
        <rFont val="Verdana"/>
        <family val="2"/>
      </rPr>
      <t xml:space="preserve"> </t>
    </r>
    <r>
      <rPr>
        <b/>
        <sz val="10"/>
        <color theme="4"/>
        <rFont val="Verdana"/>
        <family val="2"/>
      </rPr>
      <t>Aurkezteko bideen arabera</t>
    </r>
    <r>
      <rPr>
        <b/>
        <sz val="10"/>
        <color theme="4"/>
        <rFont val="Verdana"/>
        <family val="2"/>
      </rPr>
      <t xml:space="preserve">
</t>
    </r>
  </si>
  <si>
    <t>Erakunde kolaboratzaileak</t>
  </si>
  <si>
    <t xml:space="preserve">Gidaliburuak </t>
  </si>
  <si>
    <t>Interneten</t>
  </si>
  <si>
    <t>Proposamenak</t>
  </si>
  <si>
    <t xml:space="preserve">Aurkeztutako aitorpenen datuak (baliogabetuak barne), aurkezpen bitartekoaren arabera </t>
  </si>
  <si>
    <r>
      <rPr>
        <b/>
        <sz val="10"/>
        <color indexed="8"/>
        <rFont val="Verdana"/>
        <family val="2"/>
      </rPr>
      <t>44. koadroa.</t>
    </r>
    <r>
      <rPr>
        <b/>
        <sz val="10"/>
        <color theme="4"/>
        <rFont val="Verdana"/>
        <family val="2"/>
      </rPr>
      <t xml:space="preserve"> </t>
    </r>
    <r>
      <rPr>
        <b/>
        <sz val="10"/>
        <color theme="4"/>
        <rFont val="Verdana"/>
        <family val="2"/>
      </rPr>
      <t>Interneteko bulego birtuala.</t>
    </r>
    <r>
      <rPr>
        <b/>
        <sz val="10"/>
        <color theme="4"/>
        <rFont val="Verdana"/>
        <family val="2"/>
      </rPr>
      <t xml:space="preserve"> </t>
    </r>
    <r>
      <rPr>
        <b/>
        <sz val="10"/>
        <color theme="4"/>
        <rFont val="Verdana"/>
        <family val="2"/>
      </rPr>
      <t>Baliabiderik erabilienetarako sarbidea izan zuten pertsonen kopurua</t>
    </r>
    <r>
      <rPr>
        <b/>
        <sz val="10"/>
        <color theme="4"/>
        <rFont val="Verdana"/>
        <family val="2"/>
      </rPr>
      <t xml:space="preserve">
</t>
    </r>
  </si>
  <si>
    <t>Erabilitako zerbitzuak</t>
  </si>
  <si>
    <t>2020. urtea
(2019ko kanpaina)</t>
  </si>
  <si>
    <t>2021. urtea
(2020ko kanpaina)</t>
  </si>
  <si>
    <t xml:space="preserve">Aitorpena berrinprimatzea </t>
  </si>
  <si>
    <t xml:space="preserve">Datu fiskalak kontsultatzea </t>
  </si>
  <si>
    <t>Aitorpena egiteko programa</t>
  </si>
  <si>
    <t>Kontsultatu proposamenik duzun PINik gabe</t>
  </si>
  <si>
    <t>WEBean sartu zirenez bestelako pertsonak</t>
  </si>
  <si>
    <r>
      <rPr>
        <b/>
        <sz val="10"/>
        <color theme="4"/>
        <rFont val="Verdana"/>
        <family val="2"/>
      </rPr>
      <t>45. grafikoa</t>
    </r>
    <r>
      <rPr>
        <b/>
        <sz val="10"/>
        <color theme="4"/>
        <rFont val="Verdana"/>
        <family val="2"/>
      </rPr>
      <t>.</t>
    </r>
    <r>
      <rPr>
        <b/>
        <sz val="10"/>
        <color theme="4"/>
        <rFont val="Verdana"/>
        <family val="2"/>
      </rPr>
      <t xml:space="preserve"> </t>
    </r>
    <r>
      <rPr>
        <b/>
        <sz val="10"/>
        <color theme="4"/>
        <rFont val="Verdana"/>
        <family val="2"/>
      </rPr>
      <t>Interneteko bulego birtuala.</t>
    </r>
    <r>
      <rPr>
        <b/>
        <sz val="10"/>
        <color theme="4"/>
        <rFont val="Verdana"/>
        <family val="2"/>
      </rPr>
      <t xml:space="preserve"> </t>
    </r>
    <r>
      <rPr>
        <b/>
        <sz val="10"/>
        <color theme="4"/>
        <rFont val="Verdana"/>
        <family val="2"/>
      </rPr>
      <t>Aplikazioetarako sarbideen bilakaera denboran</t>
    </r>
    <r>
      <rPr>
        <b/>
        <sz val="10"/>
        <color theme="4"/>
        <rFont val="Verdana"/>
        <family val="2"/>
      </rPr>
      <t xml:space="preserve">
</t>
    </r>
  </si>
  <si>
    <t xml:space="preserve">Urtea </t>
  </si>
  <si>
    <t>Aplikazioetako sarbide kopuruak</t>
  </si>
  <si>
    <r>
      <rPr>
        <b/>
        <sz val="10"/>
        <color theme="4"/>
        <rFont val="Verdana"/>
        <family val="2"/>
      </rPr>
      <t>46. koadroa</t>
    </r>
    <r>
      <rPr>
        <b/>
        <sz val="10"/>
        <color theme="4"/>
        <rFont val="Verdana"/>
        <family val="2"/>
      </rPr>
      <t>.</t>
    </r>
    <r>
      <rPr>
        <b/>
        <sz val="10"/>
        <color theme="4"/>
        <rFont val="Verdana"/>
        <family val="2"/>
      </rPr>
      <t xml:space="preserve"> </t>
    </r>
    <r>
      <rPr>
        <b/>
        <sz val="10"/>
        <color theme="4"/>
        <rFont val="Verdana"/>
        <family val="2"/>
      </rPr>
      <t>PFEZaren kanpaina zenbakietan.</t>
    </r>
    <r>
      <rPr>
        <b/>
        <sz val="10"/>
        <color theme="4"/>
        <rFont val="Verdana"/>
        <family val="2"/>
      </rPr>
      <t xml:space="preserve"> </t>
    </r>
    <r>
      <rPr>
        <b/>
        <sz val="10"/>
        <color theme="4"/>
        <rFont val="Verdana"/>
        <family val="2"/>
      </rPr>
      <t>Saldoa.</t>
    </r>
    <r>
      <rPr>
        <b/>
        <sz val="10"/>
        <color theme="4"/>
        <rFont val="Verdana"/>
        <family val="2"/>
      </rPr>
      <t xml:space="preserve"> </t>
    </r>
    <r>
      <rPr>
        <b/>
        <sz val="10"/>
        <color theme="4"/>
        <rFont val="Verdana"/>
        <family val="2"/>
      </rPr>
      <t>Aitorpen kopurua eta zenbateko positiboa eta negatiboa</t>
    </r>
    <r>
      <rPr>
        <b/>
        <sz val="10"/>
        <color theme="4"/>
        <rFont val="Verdana"/>
        <family val="2"/>
      </rPr>
      <t xml:space="preserve">
</t>
    </r>
  </si>
  <si>
    <t>Aitorpenen kopurua</t>
  </si>
  <si>
    <r>
      <rPr>
        <b/>
        <sz val="10"/>
        <color indexed="8"/>
        <rFont val="Arial"/>
        <family val="2"/>
      </rPr>
      <t xml:space="preserve">2020
</t>
    </r>
    <r>
      <rPr>
        <sz val="8"/>
        <color rgb="FF000000"/>
        <rFont val="Arial"/>
        <family val="2"/>
      </rPr>
      <t>Kopurua</t>
    </r>
  </si>
  <si>
    <r>
      <rPr>
        <b/>
        <sz val="10"/>
        <color indexed="8"/>
        <rFont val="Arial"/>
        <family val="2"/>
      </rPr>
      <t xml:space="preserve">2021
</t>
    </r>
    <r>
      <rPr>
        <sz val="8"/>
        <color rgb="FF000000"/>
        <rFont val="Arial"/>
        <family val="2"/>
      </rPr>
      <t>Kopurua</t>
    </r>
  </si>
  <si>
    <t>Aurkeztutako aitorpenak, PFEZ</t>
  </si>
  <si>
    <t>PFEZ deklaratzaileak</t>
  </si>
  <si>
    <t>Aitorpenaren proportzioa, ordaindu edo itzuli beharreko saldoarekin</t>
  </si>
  <si>
    <r>
      <rPr>
        <b/>
        <sz val="10"/>
        <color indexed="8"/>
        <rFont val="Arial"/>
        <family val="2"/>
      </rPr>
      <t xml:space="preserve">2020
</t>
    </r>
    <r>
      <rPr>
        <sz val="8"/>
        <color rgb="FF000000"/>
        <rFont val="Arial"/>
        <family val="2"/>
      </rPr>
      <t>%</t>
    </r>
  </si>
  <si>
    <t>2021
%</t>
  </si>
  <si>
    <t xml:space="preserve">Itzultzeko emaitza duten aitorpenak </t>
  </si>
  <si>
    <t xml:space="preserve">Ordaintzeko emaitza duten aitorpenak </t>
  </si>
  <si>
    <t xml:space="preserve">Zenbateko osoaren saldo ekonomikoa, positiboa eta negatiboa </t>
  </si>
  <si>
    <r>
      <rPr>
        <b/>
        <sz val="10"/>
        <color indexed="8"/>
        <rFont val="Arial"/>
        <family val="2"/>
      </rPr>
      <t xml:space="preserve">2020
</t>
    </r>
    <r>
      <rPr>
        <sz val="8"/>
        <color rgb="FF000000"/>
        <rFont val="Arial"/>
        <family val="2"/>
      </rPr>
      <t>zenbatekoak, milaka eurotan</t>
    </r>
  </si>
  <si>
    <r>
      <rPr>
        <b/>
        <sz val="10"/>
        <color indexed="8"/>
        <rFont val="Arial"/>
        <family val="2"/>
      </rPr>
      <t xml:space="preserve">2021
</t>
    </r>
    <r>
      <rPr>
        <sz val="10"/>
        <color rgb="FF000000"/>
        <rFont val="Arial"/>
        <family val="2"/>
      </rPr>
      <t>zenbatekoak, milaka eurotan</t>
    </r>
  </si>
  <si>
    <t xml:space="preserve">Diru-sarrerak </t>
  </si>
  <si>
    <t xml:space="preserve">Itzulketak </t>
  </si>
  <si>
    <t xml:space="preserve">Kanpainaren saldoa </t>
  </si>
  <si>
    <r>
      <rPr>
        <b/>
        <sz val="10"/>
        <color indexed="8"/>
        <rFont val="Arial"/>
        <family val="2"/>
      </rPr>
      <t>Batezbestekoa, “itzultzeko”</t>
    </r>
    <r>
      <rPr>
        <sz val="9"/>
        <color rgb="FF000000"/>
        <rFont val="Arial"/>
        <family val="2"/>
      </rPr>
      <t xml:space="preserve"> (euroak)</t>
    </r>
  </si>
  <si>
    <r>
      <rPr>
        <b/>
        <sz val="10"/>
        <color indexed="8"/>
        <rFont val="Arial"/>
        <family val="2"/>
      </rPr>
      <t>Batezbestekoa, “ordaintzeko”</t>
    </r>
    <r>
      <rPr>
        <sz val="9"/>
        <color rgb="FF000000"/>
        <rFont val="Arial"/>
        <family val="2"/>
      </rPr>
      <t xml:space="preserve"> (euroak)</t>
    </r>
  </si>
  <si>
    <t>Kanpainako datuak, itxieran</t>
  </si>
  <si>
    <r>
      <rPr>
        <b/>
        <sz val="10"/>
        <color theme="4"/>
        <rFont val="Verdana"/>
        <family val="2"/>
      </rPr>
      <t>47. grafikoa</t>
    </r>
    <r>
      <rPr>
        <b/>
        <sz val="10"/>
        <color theme="4"/>
        <rFont val="Verdana"/>
        <family val="2"/>
      </rPr>
      <t>.</t>
    </r>
    <r>
      <rPr>
        <b/>
        <sz val="10"/>
        <color theme="4"/>
        <rFont val="Verdana"/>
        <family val="2"/>
      </rPr>
      <t xml:space="preserve"> </t>
    </r>
    <r>
      <rPr>
        <b/>
        <sz val="10"/>
        <color theme="4"/>
        <rFont val="Verdana"/>
        <family val="2"/>
      </rPr>
      <t>PFEZaren aitorpen positibo eta negatiboen kopuruaren bilakaera denboran</t>
    </r>
    <r>
      <rPr>
        <b/>
        <sz val="10"/>
        <color theme="4"/>
        <rFont val="Verdana"/>
        <family val="2"/>
      </rPr>
      <t xml:space="preserve">
</t>
    </r>
  </si>
  <si>
    <t>Aitorpenen kopurua, “itzultzeko”</t>
  </si>
  <si>
    <t>Aitorpenen kopurua, “ordaintzeko”</t>
  </si>
  <si>
    <r>
      <rPr>
        <b/>
        <sz val="10"/>
        <color theme="4"/>
        <rFont val="Verdana"/>
        <family val="2"/>
      </rPr>
      <t>48. grafikoa</t>
    </r>
    <r>
      <rPr>
        <b/>
        <sz val="10"/>
        <color theme="4"/>
        <rFont val="Verdana"/>
        <family val="2"/>
      </rPr>
      <t>.</t>
    </r>
    <r>
      <rPr>
        <b/>
        <sz val="10"/>
        <color theme="4"/>
        <rFont val="Verdana"/>
        <family val="2"/>
      </rPr>
      <t xml:space="preserve"> </t>
    </r>
    <r>
      <rPr>
        <b/>
        <sz val="10"/>
        <color theme="4"/>
        <rFont val="Verdana"/>
        <family val="2"/>
      </rPr>
      <t>Saldo ekonomikoaren bilakaera denboran.</t>
    </r>
    <r>
      <rPr>
        <b/>
        <sz val="10"/>
        <color theme="4"/>
        <rFont val="Verdana"/>
        <family val="2"/>
      </rPr>
      <t xml:space="preserve"> </t>
    </r>
    <r>
      <rPr>
        <b/>
        <sz val="10"/>
        <color theme="4"/>
        <rFont val="Verdana"/>
        <family val="2"/>
      </rPr>
      <t>PFEZaren zenbateko positiboa eta negatiboa</t>
    </r>
    <r>
      <rPr>
        <b/>
        <sz val="10"/>
        <color theme="4"/>
        <rFont val="Verdana"/>
        <family val="2"/>
      </rPr>
      <t xml:space="preserve">
</t>
    </r>
  </si>
  <si>
    <t>Ordaindu beharreko zenbatekoa</t>
  </si>
  <si>
    <t>Itzuli beharreko zenbatekoa</t>
  </si>
  <si>
    <r>
      <rPr>
        <b/>
        <sz val="10"/>
        <color theme="4"/>
        <rFont val="Verdana"/>
        <family val="2"/>
      </rPr>
      <t>49. koadroa</t>
    </r>
    <r>
      <rPr>
        <b/>
        <sz val="10"/>
        <color theme="4"/>
        <rFont val="Verdana"/>
        <family val="2"/>
      </rPr>
      <t>.</t>
    </r>
    <r>
      <rPr>
        <b/>
        <sz val="10"/>
        <color theme="4"/>
        <rFont val="Verdana"/>
        <family val="2"/>
      </rPr>
      <t xml:space="preserve"> </t>
    </r>
    <r>
      <rPr>
        <b/>
        <sz val="10"/>
        <color theme="4"/>
        <rFont val="Verdana"/>
        <family val="2"/>
      </rPr>
      <t>Ondarearen gaineko Zergaren kanpaina zenbakietan.</t>
    </r>
    <r>
      <rPr>
        <b/>
        <sz val="10"/>
        <color theme="4"/>
        <rFont val="Verdana"/>
        <family val="2"/>
      </rPr>
      <t xml:space="preserve"> </t>
    </r>
    <r>
      <rPr>
        <b/>
        <sz val="10"/>
        <color theme="4"/>
        <rFont val="Verdana"/>
        <family val="2"/>
      </rPr>
      <t>Aitorpen kopurua eta saldo ekonomikoa</t>
    </r>
  </si>
  <si>
    <r>
      <rPr>
        <b/>
        <sz val="10"/>
        <color indexed="8"/>
        <rFont val="Arial"/>
        <family val="2"/>
      </rPr>
      <t>Sartu beharreko kuota</t>
    </r>
    <r>
      <rPr>
        <sz val="9"/>
        <color rgb="FF000000"/>
        <rFont val="Arial"/>
        <family val="2"/>
      </rPr>
      <t xml:space="preserve"> (milaka eurotan)</t>
    </r>
  </si>
  <si>
    <r>
      <rPr>
        <b/>
        <sz val="10"/>
        <color theme="4"/>
        <rFont val="Verdana"/>
        <family val="2"/>
      </rPr>
      <t>50. koadroa</t>
    </r>
    <r>
      <rPr>
        <b/>
        <sz val="10"/>
        <color theme="4"/>
        <rFont val="Verdana"/>
        <family val="2"/>
      </rPr>
      <t>.</t>
    </r>
    <r>
      <rPr>
        <b/>
        <sz val="10"/>
        <color theme="4"/>
        <rFont val="Verdana"/>
        <family val="2"/>
      </rPr>
      <t xml:space="preserve">  </t>
    </r>
    <r>
      <rPr>
        <b/>
        <sz val="10"/>
        <color theme="4"/>
        <rFont val="Verdana"/>
        <family val="2"/>
      </rPr>
      <t>Errentaren eta ondarearen gaineko zergaren kanpaina, zenbakitan.</t>
    </r>
    <r>
      <rPr>
        <b/>
        <sz val="10"/>
        <color theme="4"/>
        <rFont val="Verdana"/>
        <family val="2"/>
      </rPr>
      <t xml:space="preserve"> </t>
    </r>
    <r>
      <rPr>
        <b/>
        <sz val="10"/>
        <color theme="4"/>
        <rFont val="Verdana"/>
        <family val="2"/>
      </rPr>
      <t>Telefono bidezko arreten kopurua.</t>
    </r>
  </si>
  <si>
    <t>Telefono bidezko kontsulta teknikoak</t>
  </si>
  <si>
    <t xml:space="preserve">Telefono bidezko administrazio kontsultak </t>
  </si>
  <si>
    <r>
      <rPr>
        <b/>
        <sz val="10"/>
        <color theme="4"/>
        <rFont val="Verdana"/>
        <family val="2"/>
      </rPr>
      <t>51. koadroa</t>
    </r>
    <r>
      <rPr>
        <b/>
        <sz val="10"/>
        <color theme="4"/>
        <rFont val="Verdana"/>
        <family val="2"/>
      </rPr>
      <t>.</t>
    </r>
    <r>
      <rPr>
        <b/>
        <sz val="10"/>
        <color theme="4"/>
        <rFont val="Verdana"/>
        <family val="2"/>
      </rPr>
      <t xml:space="preserve"> </t>
    </r>
    <r>
      <rPr>
        <b/>
        <sz val="10"/>
        <color theme="4"/>
        <rFont val="Verdana"/>
        <family val="2"/>
      </rPr>
      <t>PFEZan eta Ondarearen Zergan kanpainatik kanpo laguntzeko jardueren emaitzak.</t>
    </r>
    <r>
      <rPr>
        <b/>
        <sz val="10"/>
        <color theme="4"/>
        <rFont val="Verdana"/>
        <family val="2"/>
      </rPr>
      <t xml:space="preserve"> </t>
    </r>
    <r>
      <rPr>
        <b/>
        <sz val="10"/>
        <color theme="4"/>
        <rFont val="Verdana"/>
        <family val="2"/>
      </rPr>
      <t>Jarduketa kopurua</t>
    </r>
  </si>
  <si>
    <t>Ogasunean prestatutako aitorpenak</t>
  </si>
  <si>
    <t>kanpaina</t>
  </si>
  <si>
    <t xml:space="preserve">              aurreko urteak</t>
  </si>
  <si>
    <t xml:space="preserve">Aurrez aurreko kontsulta teknikoak </t>
  </si>
  <si>
    <t xml:space="preserve">Aurrez aurreko administrazio kontsultak </t>
  </si>
  <si>
    <t>Telefono bidezko kontsultak</t>
  </si>
  <si>
    <r>
      <rPr>
        <b/>
        <sz val="10"/>
        <color theme="4"/>
        <rFont val="Verdana"/>
        <family val="2"/>
      </rPr>
      <t>52. koadroa</t>
    </r>
    <r>
      <rPr>
        <b/>
        <sz val="10"/>
        <color theme="4"/>
        <rFont val="Verdana"/>
        <family val="2"/>
      </rPr>
      <t>.</t>
    </r>
    <r>
      <rPr>
        <b/>
        <sz val="10"/>
        <color theme="4"/>
        <rFont val="Verdana"/>
        <family val="2"/>
      </rPr>
      <t xml:space="preserve"> </t>
    </r>
    <r>
      <rPr>
        <b/>
        <sz val="10"/>
        <color theme="4"/>
        <rFont val="Verdana"/>
        <family val="2"/>
      </rPr>
      <t>Izapidetutako BEZ itzulketak Eskaera kopurua eta</t>
    </r>
    <r>
      <rPr>
        <b/>
        <sz val="10"/>
        <color theme="4"/>
        <rFont val="Verdana"/>
        <family val="2"/>
      </rPr>
      <t xml:space="preserve"> eskatutako eta itzulitako zenbatekoak</t>
    </r>
    <r>
      <rPr>
        <b/>
        <sz val="10"/>
        <color theme="4"/>
        <rFont val="Verdana"/>
        <family val="2"/>
      </rPr>
      <t xml:space="preserve">
</t>
    </r>
  </si>
  <si>
    <t>Eskabide kopurua</t>
  </si>
  <si>
    <r>
      <rPr>
        <b/>
        <sz val="9"/>
        <color indexed="8"/>
        <rFont val="Arial"/>
        <family val="2"/>
      </rPr>
      <t xml:space="preserve">Eskatutako zenbatekoa
</t>
    </r>
    <r>
      <rPr>
        <sz val="8"/>
        <color rgb="FF000000"/>
        <rFont val="Arial"/>
        <family val="2"/>
      </rPr>
      <t>Milaka eurotan</t>
    </r>
  </si>
  <si>
    <r>
      <rPr>
        <b/>
        <sz val="9"/>
        <color indexed="8"/>
        <rFont val="Arial"/>
        <family val="2"/>
      </rPr>
      <t xml:space="preserve">Itzulitako zenbatekoa
</t>
    </r>
    <r>
      <rPr>
        <sz val="8"/>
        <color rgb="FF000000"/>
        <rFont val="Arial"/>
        <family val="2"/>
      </rPr>
      <t>Milaka eurotan</t>
    </r>
  </si>
  <si>
    <t>Urteko BEZ itzulketak</t>
  </si>
  <si>
    <t>Hileko BEZ itzulketak</t>
  </si>
  <si>
    <t>2021/2020 ALDAKETA</t>
  </si>
  <si>
    <t>Eskatutako zenbatekoa</t>
  </si>
  <si>
    <t>Itzulitako zenbatekoa</t>
  </si>
  <si>
    <r>
      <rPr>
        <b/>
        <sz val="10"/>
        <color theme="4"/>
        <rFont val="Verdana"/>
        <family val="2"/>
      </rPr>
      <t>53. grafikoa</t>
    </r>
    <r>
      <rPr>
        <b/>
        <sz val="10"/>
        <color theme="4"/>
        <rFont val="Verdana"/>
        <family val="2"/>
      </rPr>
      <t>.</t>
    </r>
    <r>
      <rPr>
        <b/>
        <sz val="10"/>
        <color theme="4"/>
        <rFont val="Verdana"/>
        <family val="2"/>
      </rPr>
      <t xml:space="preserve"> </t>
    </r>
    <r>
      <rPr>
        <b/>
        <sz val="10"/>
        <color theme="4"/>
        <rFont val="Verdana"/>
        <family val="2"/>
      </rPr>
      <t>Nafarroako katastro balio osoaren bilakaera denboran.</t>
    </r>
    <r>
      <rPr>
        <b/>
        <sz val="10"/>
        <color theme="4"/>
        <rFont val="Verdana"/>
        <family val="2"/>
      </rPr>
      <t xml:space="preserve"> </t>
    </r>
    <r>
      <rPr>
        <b/>
        <sz val="10"/>
        <color theme="4"/>
        <rFont val="Verdana"/>
        <family val="2"/>
      </rPr>
      <t>Lurzati kopurua.</t>
    </r>
    <r>
      <rPr>
        <b/>
        <sz val="10"/>
        <color theme="4"/>
        <rFont val="Verdana"/>
        <family val="2"/>
      </rPr>
      <t xml:space="preserve"> </t>
    </r>
    <r>
      <rPr>
        <b/>
        <sz val="10"/>
        <color theme="4"/>
        <rFont val="Verdana"/>
        <family val="2"/>
      </rPr>
      <t>Unitate kopurua.</t>
    </r>
    <r>
      <rPr>
        <b/>
        <sz val="10"/>
        <color theme="4"/>
        <rFont val="Verdana"/>
        <family val="2"/>
      </rPr>
      <t xml:space="preserve"> </t>
    </r>
    <r>
      <rPr>
        <b/>
        <sz val="10"/>
        <color theme="4"/>
        <rFont val="Verdana"/>
        <family val="2"/>
      </rPr>
      <t>Katastro balioa, milioika eurotan</t>
    </r>
    <r>
      <rPr>
        <b/>
        <sz val="10"/>
        <color theme="4"/>
        <rFont val="Verdana"/>
        <family val="2"/>
      </rPr>
      <t xml:space="preserve"> </t>
    </r>
  </si>
  <si>
    <t>Lurzati kop.</t>
  </si>
  <si>
    <t>Unitate kop.</t>
  </si>
  <si>
    <t>Katastro balioa</t>
  </si>
  <si>
    <r>
      <rPr>
        <b/>
        <sz val="10"/>
        <color theme="4"/>
        <rFont val="Verdana"/>
        <family val="2"/>
      </rPr>
      <t>54. grafikoa</t>
    </r>
    <r>
      <rPr>
        <b/>
        <sz val="10"/>
        <color theme="4"/>
        <rFont val="Verdana"/>
        <family val="2"/>
      </rPr>
      <t>.</t>
    </r>
    <r>
      <rPr>
        <b/>
        <sz val="10"/>
        <color theme="4"/>
        <rFont val="Verdana"/>
        <family val="2"/>
      </rPr>
      <t xml:space="preserve"> </t>
    </r>
    <r>
      <rPr>
        <b/>
        <sz val="10"/>
        <color theme="4"/>
        <rFont val="Verdana"/>
        <family val="2"/>
      </rPr>
      <t>Tasatutako higiezinen kopuruaren bilakaera denboran</t>
    </r>
  </si>
  <si>
    <t>Tasatutako higiezinen kop.</t>
  </si>
  <si>
    <r>
      <rPr>
        <b/>
        <sz val="10"/>
        <color theme="4"/>
        <rFont val="Verdana"/>
        <family val="2"/>
      </rPr>
      <t>55. grafikoa</t>
    </r>
    <r>
      <rPr>
        <b/>
        <sz val="10"/>
        <color theme="4"/>
        <rFont val="Verdana"/>
        <family val="2"/>
      </rPr>
      <t>.</t>
    </r>
    <r>
      <rPr>
        <b/>
        <sz val="10"/>
        <color theme="4"/>
        <rFont val="Verdana"/>
        <family val="2"/>
      </rPr>
      <t xml:space="preserve"> </t>
    </r>
    <r>
      <rPr>
        <b/>
        <sz val="10"/>
        <color theme="4"/>
        <rFont val="Verdana"/>
        <family val="2"/>
      </rPr>
      <t>Onartutako balorazio txostenen kopuruaren bilakaera denboran</t>
    </r>
  </si>
  <si>
    <t>Onartutako hitzaldi kop.</t>
  </si>
  <si>
    <r>
      <rPr>
        <b/>
        <sz val="10"/>
        <color theme="4"/>
        <rFont val="Verdana"/>
        <family val="2"/>
      </rPr>
      <t>56. grafikoa</t>
    </r>
    <r>
      <rPr>
        <b/>
        <sz val="10"/>
        <color theme="4"/>
        <rFont val="Verdana"/>
        <family val="2"/>
      </rPr>
      <t>.</t>
    </r>
    <r>
      <rPr>
        <b/>
        <sz val="10"/>
        <color theme="4"/>
        <rFont val="Verdana"/>
        <family val="2"/>
      </rPr>
      <t xml:space="preserve"> </t>
    </r>
    <r>
      <rPr>
        <b/>
        <sz val="10"/>
        <color theme="4"/>
        <rFont val="Verdana"/>
        <family val="2"/>
      </rPr>
      <t>Nafarroako Desjabetzeen Epaimahaian alta emandako espedienteen kopuruaren bilakaera denboran</t>
    </r>
  </si>
  <si>
    <t>Espedienteen kopurua</t>
  </si>
  <si>
    <r>
      <rPr>
        <b/>
        <sz val="10"/>
        <color theme="4"/>
        <rFont val="Verdana"/>
        <family val="2"/>
      </rPr>
      <t>57. grafikoa</t>
    </r>
    <r>
      <rPr>
        <b/>
        <sz val="10"/>
        <color theme="4"/>
        <rFont val="Verdana"/>
        <family val="2"/>
      </rPr>
      <t>.</t>
    </r>
    <r>
      <rPr>
        <b/>
        <sz val="10"/>
        <color theme="4"/>
        <rFont val="Verdana"/>
        <family val="2"/>
      </rPr>
      <t xml:space="preserve"> </t>
    </r>
    <r>
      <rPr>
        <b/>
        <sz val="10"/>
        <color theme="4"/>
        <rFont val="Verdana"/>
        <family val="2"/>
      </rPr>
      <t>Lur ondasunen gaineko aurrez aurreko arreten kopuruaren bilakaera denboran</t>
    </r>
  </si>
  <si>
    <t>Eskabidearen
urtea</t>
  </si>
  <si>
    <t>Aurrez aurreko arreta kop.</t>
  </si>
  <si>
    <r>
      <rPr>
        <b/>
        <sz val="10"/>
        <color theme="4"/>
        <rFont val="Verdana"/>
        <family val="2"/>
      </rPr>
      <t>58. grafikoa</t>
    </r>
    <r>
      <rPr>
        <b/>
        <sz val="10"/>
        <color theme="4"/>
        <rFont val="Verdana"/>
        <family val="2"/>
      </rPr>
      <t>.</t>
    </r>
    <r>
      <rPr>
        <b/>
        <sz val="10"/>
        <color theme="4"/>
        <rFont val="Verdana"/>
        <family val="2"/>
      </rPr>
      <t xml:space="preserve"> </t>
    </r>
    <r>
      <rPr>
        <b/>
        <sz val="10"/>
        <color theme="4"/>
        <rFont val="Verdana"/>
        <family val="2"/>
      </rPr>
      <t>Emandako lurzati zedulen kopuruaren bilakaera denboran.</t>
    </r>
    <r>
      <rPr>
        <b/>
        <sz val="10"/>
        <color theme="4"/>
        <rFont val="Verdana"/>
        <family val="2"/>
      </rPr>
      <t xml:space="preserve"> </t>
    </r>
    <r>
      <rPr>
        <b/>
        <sz val="10"/>
        <color theme="4"/>
        <rFont val="Verdana"/>
        <family val="2"/>
      </rPr>
      <t>Izapidetze bidearen arabera</t>
    </r>
  </si>
  <si>
    <t>Bulegoan emandakoak</t>
  </si>
  <si>
    <t>Internet bidez emandakoak</t>
  </si>
  <si>
    <r>
      <rPr>
        <b/>
        <sz val="10"/>
        <color theme="4"/>
        <rFont val="Verdana"/>
        <family val="2"/>
      </rPr>
      <t>59. grafikoa</t>
    </r>
    <r>
      <rPr>
        <b/>
        <sz val="10"/>
        <color theme="4"/>
        <rFont val="Verdana"/>
        <family val="2"/>
      </rPr>
      <t>.</t>
    </r>
    <r>
      <rPr>
        <b/>
        <sz val="10"/>
        <color theme="4"/>
        <rFont val="Verdana"/>
        <family val="2"/>
      </rPr>
      <t xml:space="preserve"> </t>
    </r>
    <r>
      <rPr>
        <b/>
        <sz val="10"/>
        <color theme="4"/>
        <rFont val="Verdana"/>
        <family val="2"/>
      </rPr>
      <t>Oinordetzaren eta Dohaintzen gaineko Zergaren likidazio kopuruaren bilakaera.</t>
    </r>
    <r>
      <rPr>
        <b/>
        <sz val="10"/>
        <color theme="4"/>
        <rFont val="Verdana"/>
        <family val="2"/>
      </rPr>
      <t xml:space="preserve"> </t>
    </r>
    <r>
      <rPr>
        <b/>
        <sz val="10"/>
        <color theme="4"/>
        <rFont val="Verdana"/>
        <family val="2"/>
      </rPr>
      <t>“Telematika-paperaren” arabera</t>
    </r>
  </si>
  <si>
    <t>Aitorpen telematikoen kopurua</t>
  </si>
  <si>
    <t>Paperezko aitorpenen kopurua</t>
  </si>
  <si>
    <t>Aitorpen telematikoen %</t>
  </si>
  <si>
    <r>
      <rPr>
        <b/>
        <sz val="10"/>
        <color theme="4"/>
        <rFont val="Verdana"/>
        <family val="2"/>
      </rPr>
      <t>60. grafikoa</t>
    </r>
    <r>
      <rPr>
        <b/>
        <sz val="10"/>
        <color theme="4"/>
        <rFont val="Verdana"/>
        <family val="2"/>
      </rPr>
      <t>.</t>
    </r>
    <r>
      <rPr>
        <b/>
        <sz val="10"/>
        <color theme="4"/>
        <rFont val="Verdana"/>
        <family val="2"/>
      </rPr>
      <t xml:space="preserve"> </t>
    </r>
    <r>
      <rPr>
        <b/>
        <sz val="10"/>
        <color theme="4"/>
        <rFont val="Verdana"/>
        <family val="2"/>
      </rPr>
      <t>Ondare Eskualdaketaren eta Egintza Juridiko Dokumentatuen gaineko zergaren aitorpen aurkeztuen kopuruaren bilakaera</t>
    </r>
  </si>
  <si>
    <t>Ez dira sartzen ibilgailu erabilien eskualdaketak</t>
  </si>
  <si>
    <r>
      <rPr>
        <b/>
        <sz val="10"/>
        <color theme="4"/>
        <rFont val="Verdana"/>
        <family val="2"/>
      </rPr>
      <t>61. koadroa</t>
    </r>
    <r>
      <rPr>
        <b/>
        <sz val="10"/>
        <color theme="4"/>
        <rFont val="Verdana"/>
        <family val="2"/>
      </rPr>
      <t>.</t>
    </r>
    <r>
      <rPr>
        <b/>
        <sz val="10"/>
        <color theme="4"/>
        <rFont val="Verdana"/>
        <family val="2"/>
      </rPr>
      <t xml:space="preserve"> </t>
    </r>
    <r>
      <rPr>
        <b/>
        <sz val="10"/>
        <color theme="4"/>
        <rFont val="Verdana"/>
        <family val="2"/>
      </rPr>
      <t>Gauzatutako zerga itzulketen kopurua</t>
    </r>
  </si>
  <si>
    <t>Itzulketen kopurua</t>
  </si>
  <si>
    <t xml:space="preserve"> </t>
  </si>
  <si>
    <r>
      <rPr>
        <b/>
        <sz val="10"/>
        <color theme="4"/>
        <rFont val="Verdana"/>
        <family val="2"/>
      </rPr>
      <t>62. koadroa</t>
    </r>
    <r>
      <rPr>
        <b/>
        <sz val="10"/>
        <color theme="4"/>
        <rFont val="Verdana"/>
        <family val="2"/>
      </rPr>
      <t>.</t>
    </r>
    <r>
      <rPr>
        <b/>
        <sz val="10"/>
        <color theme="4"/>
        <rFont val="Verdana"/>
        <family val="2"/>
      </rPr>
      <t xml:space="preserve"> </t>
    </r>
    <r>
      <rPr>
        <b/>
        <sz val="10"/>
        <color theme="4"/>
        <rFont val="Verdana"/>
        <family val="2"/>
      </rPr>
      <t>Izapidetutako geroratzeen kopurua</t>
    </r>
  </si>
  <si>
    <t>Izapidetutako geroratzeen kopurua</t>
  </si>
  <si>
    <r>
      <rPr>
        <b/>
        <sz val="10"/>
        <color theme="4"/>
        <rFont val="Verdana"/>
        <family val="2"/>
      </rPr>
      <t>63. koadroa</t>
    </r>
    <r>
      <rPr>
        <b/>
        <sz val="10"/>
        <color theme="4"/>
        <rFont val="Verdana"/>
        <family val="2"/>
      </rPr>
      <t>.</t>
    </r>
    <r>
      <rPr>
        <b/>
        <sz val="10"/>
        <color theme="4"/>
        <rFont val="Verdana"/>
        <family val="2"/>
      </rPr>
      <t xml:space="preserve"> </t>
    </r>
    <r>
      <rPr>
        <b/>
        <sz val="10"/>
        <color theme="4"/>
        <rFont val="Verdana"/>
        <family val="2"/>
      </rPr>
      <t>Geroratzeko eskaerak</t>
    </r>
  </si>
  <si>
    <t>Eskaerak 2020</t>
  </si>
  <si>
    <t>Eskaerak 2021</t>
  </si>
  <si>
    <t>Kop.</t>
  </si>
  <si>
    <t>LANEKO ATXIKIPENAK</t>
  </si>
  <si>
    <t>ORDAINKETA ZATIKATZEA</t>
  </si>
  <si>
    <t>PFEZ, AZKEN LIKIDAZIOA (ERRENTA)</t>
  </si>
  <si>
    <t>ESPLIZITUEN GAINEKO ATXIKIPENAK</t>
  </si>
  <si>
    <t>ERRENTAMENDUEN GAINEKO ATXIKIPENAK</t>
  </si>
  <si>
    <t>SOZIETATEAK</t>
  </si>
  <si>
    <t>SOZIETATEEN KONTURAKO ORDAINKETAK</t>
  </si>
  <si>
    <t>EZ-EGOILIARRAK</t>
  </si>
  <si>
    <t>DOHAINTZAK</t>
  </si>
  <si>
    <t>ONDAREA</t>
  </si>
  <si>
    <t>AZALERA HANDIEN GAINEKO ZERGA</t>
  </si>
  <si>
    <t>ORDAINKETA ZATIKATUA EKOIZPEN BALIOAREN GAINEKO ZERGA</t>
  </si>
  <si>
    <t>TARTEKO PRODUKTUAK</t>
  </si>
  <si>
    <t>ENERG. ELEK. PROD AUTOLIKIDAZIOA</t>
  </si>
  <si>
    <t>ZERGA BEREZIAK</t>
  </si>
  <si>
    <t>HIDROKARBUROAK</t>
  </si>
  <si>
    <t>MATRIKULAZIOA</t>
  </si>
  <si>
    <t>ELEKTRIZITATEA</t>
  </si>
  <si>
    <t>ONDARE ESKUALDAKETAK</t>
  </si>
  <si>
    <t>EGINTZA JURIDIKO DOKUMENTATUAK</t>
  </si>
  <si>
    <t>BEROTEGI EFEKTUKO GAS FLUORDUNAK</t>
  </si>
  <si>
    <t>BEZ, PRESKRIPZIOA KONPENTSAZIOA</t>
  </si>
  <si>
    <t>BEZ, INOIZKAKOA</t>
  </si>
  <si>
    <t>MATRIKULAZIOAREN ITZULKETA ESPORTAZIOAGATIK</t>
  </si>
  <si>
    <t>JOKOAREN GAINEKO TASAK</t>
  </si>
  <si>
    <t>ZEHAPEN FISKALAK</t>
  </si>
  <si>
    <t>ERREKARGU FISKALAK</t>
  </si>
  <si>
    <t>ZOR EZ-FISKALAK</t>
  </si>
  <si>
    <t>GERORATZE BEREZIAK</t>
  </si>
  <si>
    <r>
      <rPr>
        <b/>
        <sz val="10"/>
        <color theme="4"/>
        <rFont val="Verdana"/>
        <family val="2"/>
      </rPr>
      <t>64. koadroa</t>
    </r>
    <r>
      <rPr>
        <b/>
        <sz val="10"/>
        <color theme="4"/>
        <rFont val="Verdana"/>
        <family val="2"/>
      </rPr>
      <t>.</t>
    </r>
    <r>
      <rPr>
        <b/>
        <sz val="10"/>
        <color theme="4"/>
        <rFont val="Verdana"/>
        <family val="2"/>
      </rPr>
      <t xml:space="preserve"> </t>
    </r>
    <r>
      <rPr>
        <b/>
        <sz val="10"/>
        <color theme="4"/>
        <rFont val="Verdana"/>
        <family val="2"/>
      </rPr>
      <t>Hitzarmen Ekonomikoaren finantza fluxuak</t>
    </r>
  </si>
  <si>
    <t>Ekarpen ekonomikoa</t>
  </si>
  <si>
    <t>Erregularizazioa Ekarpena</t>
  </si>
  <si>
    <t>Ordainketa ekarpena, guztira</t>
  </si>
  <si>
    <t>Alkohola eta tarteko produktuak</t>
  </si>
  <si>
    <t>Garagardoa</t>
  </si>
  <si>
    <t>Hidrokarburoak</t>
  </si>
  <si>
    <t>Tabakoa</t>
  </si>
  <si>
    <r>
      <rPr>
        <b/>
        <sz val="10"/>
        <color theme="4"/>
        <rFont val="Verdana"/>
        <family val="2"/>
      </rPr>
      <t>65. koadroa</t>
    </r>
    <r>
      <rPr>
        <b/>
        <sz val="10"/>
        <color theme="4"/>
        <rFont val="Verdana"/>
        <family val="2"/>
      </rPr>
      <t>.</t>
    </r>
    <r>
      <rPr>
        <b/>
        <sz val="10"/>
        <color theme="4"/>
        <rFont val="Verdana"/>
        <family val="2"/>
      </rPr>
      <t xml:space="preserve"> </t>
    </r>
    <r>
      <rPr>
        <b/>
        <sz val="10"/>
        <color theme="4"/>
        <rFont val="Verdana"/>
        <family val="2"/>
      </rPr>
      <t>Beste zerga administrazioekiko lankidetzarako eginbideak eta informazio errekerimenduak</t>
    </r>
  </si>
  <si>
    <t>Jasotakoak</t>
  </si>
  <si>
    <t>Igorriak</t>
  </si>
  <si>
    <t>Zerga Administrazioko Estatu Agentzia</t>
  </si>
  <si>
    <t>Gipuzkoako Foru Ogasuna</t>
  </si>
  <si>
    <t>Bizkaiko Foru Ogasuna</t>
  </si>
  <si>
    <t>Arabako Foru Ogasuna</t>
  </si>
  <si>
    <r>
      <rPr>
        <b/>
        <sz val="10"/>
        <color theme="4"/>
        <rFont val="Verdana"/>
        <family val="2"/>
      </rPr>
      <t>66. koadroa</t>
    </r>
    <r>
      <rPr>
        <b/>
        <sz val="10"/>
        <color theme="4"/>
        <rFont val="Verdana"/>
        <family val="2"/>
      </rPr>
      <t>.</t>
    </r>
    <r>
      <rPr>
        <b/>
        <sz val="10"/>
        <color theme="4"/>
        <rFont val="Verdana"/>
        <family val="2"/>
      </rPr>
      <t xml:space="preserve"> </t>
    </r>
    <r>
      <rPr>
        <b/>
        <sz val="10"/>
        <color theme="4"/>
        <rFont val="Verdana"/>
        <family val="2"/>
      </rPr>
      <t>Lankidetzarako hitzarmen eta akordioen zerrenda eta indarra hartzeko data</t>
    </r>
  </si>
  <si>
    <t>Erakundea/entitatea</t>
  </si>
  <si>
    <t>Hitzarmena</t>
  </si>
  <si>
    <t>Data</t>
  </si>
  <si>
    <t>Likidazio bulegoak</t>
  </si>
  <si>
    <t>Ekonomia eta Ogasunaren eta Erregistratzaileen Elkargoaren arteko lankidetza hitzarmena, ondare eskualdaketaren eta egintza juridiko dokumentatuen gaineko zerga kudeatzeko.</t>
  </si>
  <si>
    <t>Botere Judizialaren Kontseilu Nagusia</t>
  </si>
  <si>
    <t>Botere Judizialaren Kontseilu Nagusiaren, Nafarroako Gobernuaren Lehendakaritza, Justizia eta Barne Departamentuaren eta Nafarroako Zerga Ogasunaren arteko lankidetza hitzarmena, epaitegi eta auzitegiei datuak lagatzeko.</t>
  </si>
  <si>
    <t>ZAEA</t>
  </si>
  <si>
    <t>ZAEAren eta NZOren arteko 2006/06/15eko lan taldeen ondorioak: helbide aldaketak, eskumenik gabeko Administrazioaren diru-sarrerak, zerga kontrola, akta bakarrak, BEZaren bilbeak eta itzulketen enbargoa.</t>
  </si>
  <si>
    <t>Erregistroak</t>
  </si>
  <si>
    <t>Nafarroako Zerga Ogasunaren eta Nafarroako Merkataritza Erregistroaren arteko lankidetza hitzarmena, Identifikazio Fiskaleko Kodea esleitzeko.</t>
  </si>
  <si>
    <t>Nafarroako Zerga Ogasunaren eta Erregistratzaileen Elkargoaren arteko hitzarmena, Jabetzaren Erregistroko datu baseetara sartzeko.</t>
  </si>
  <si>
    <t>GSIN</t>
  </si>
  <si>
    <t>Nafarroako Zerga Ogasunaren eta Gizarte Segurantzako Institutu Nazionalaren arteko informazio trukeari buruzko akordioa.</t>
  </si>
  <si>
    <t>GSDN</t>
  </si>
  <si>
    <t>Gizarte Segurantzaren Diruzaintza Nagusiaren eta Nafarroako Zerga Ogasunaren arteko lankidetza hitzarmena, informazioa elkarri trukatzeari eta bilketaren kudeaketari buruzkoa.</t>
  </si>
  <si>
    <t>EIN</t>
  </si>
  <si>
    <t>Nafarroako Zerga Ogasunaren eta Estatuko Enplegu Zerbitzu Publikoaren arteko lankidetza hitzarmena, informazioa elkarri trukatzeari buruzkoa.</t>
  </si>
  <si>
    <t>2007ko martxoaren 23an Nafarroako Zerga Ogasunak eta Gizarte Segurantzako Diruzaintza Nagusiak zerga arloko informazioa eta kudeaketa elkarri trukatzeko sinatutako hitzarmenaren eranskina.</t>
  </si>
  <si>
    <t>Estatuko Administrazio Orokorra</t>
  </si>
  <si>
    <t>Estatuko Administrazio Orokorraren eta Nafarroako Foru Komunitateko Administrazioaren arteko desjabetze arloko akordioa.</t>
  </si>
  <si>
    <t>TRACASA</t>
  </si>
  <si>
    <t>Zerga Ogasunaren eta Trabajos Catastrales SAren arteko akordioa, datuak babesteari buruzkoa.</t>
  </si>
  <si>
    <t>Zerga Administrazioko Estatu Agentziaren eta Nafarroako Zerga Ogasuna Erakunde Autonomoaren arteko lankidetza hitzarmena, zerga xedeekin informazioa trukatzeko.</t>
  </si>
  <si>
    <t>Nafarroako Zerga Ogasunaren eta ZAEAren arteko lankidetza ildoak ezartzen dituen hitzarmena, zerga betebeharrak borondatez betetzeko eta zerga iruzurraren aurka egiteko.</t>
  </si>
  <si>
    <t>Trafiko Zuzendaritza Nagusia</t>
  </si>
  <si>
    <t>Nafarroako Zerga Ogasunaren eta Trafiko Zuzendaritza Nagusiaren arteko hitzarmena, Barne Ministerioaren mendekoa, zerga ondorioetarako informazioa trukatzeari eta lagatzeari buruzkoa.</t>
  </si>
  <si>
    <t>Bankuak</t>
  </si>
  <si>
    <t>Kreditu entitateekiko hitzarmena, zergak itzultzeko saldoak aldez aurretik erabiltzea errazteko.</t>
  </si>
  <si>
    <t>Osasuna</t>
  </si>
  <si>
    <t>Farmazia prestazioko gehiegizko ekarpenen itzulketak kudeatzeko hitzarmena (koordainketa).</t>
  </si>
  <si>
    <t>Nafarroako Zerga Ogasunaren eta Erregistratzaileen Dekanotzaren arteko komunikazioa hobetzeko protokoloa.</t>
  </si>
  <si>
    <t>Enplegu eta Gizarte Segurantzako Ministerioa</t>
  </si>
  <si>
    <t>Laneko Ikuskatzailetzarekiko hitzarmena</t>
  </si>
  <si>
    <t>Iruñeko Udala</t>
  </si>
  <si>
    <t>Zergaren eta bilketaren ondorioetarako informazioa trukatzea</t>
  </si>
  <si>
    <t>Notarioak</t>
  </si>
  <si>
    <t>Nafarroako Ogasunaren eta Notariotzaren Kontseilu Nagusiaren eta Nafarroako Notarioen Elkargoaren arteko hitzarmena</t>
  </si>
  <si>
    <t>Bizkaiko Foru Aldundia</t>
  </si>
  <si>
    <t>Zergaren ondorioetarako informazioa trukatzea</t>
  </si>
  <si>
    <t>Gipuzkoako Foru Aldundia</t>
  </si>
  <si>
    <t>Espainiako Abokatutza (Kontseilu Nagusia)</t>
  </si>
  <si>
    <t>Informazioa lagatzea, doako laguntzarako</t>
  </si>
  <si>
    <t>Arabako Foru Aldundia</t>
  </si>
  <si>
    <t>GSDNaren eta NFOren arteko hitzarmena, informazioa elkarri trukatzearen eta zerga kudeaketaren arloan</t>
  </si>
  <si>
    <r>
      <rPr>
        <b/>
        <sz val="10"/>
        <color theme="4"/>
        <rFont val="Verdana"/>
        <family val="2"/>
      </rPr>
      <t>67. koadroa</t>
    </r>
    <r>
      <rPr>
        <b/>
        <sz val="10"/>
        <color theme="4"/>
        <rFont val="Verdana"/>
        <family val="2"/>
      </rPr>
      <t>.</t>
    </r>
    <r>
      <rPr>
        <b/>
        <sz val="10"/>
        <color theme="4"/>
        <rFont val="Verdana"/>
        <family val="2"/>
      </rPr>
      <t xml:space="preserve"> </t>
    </r>
    <r>
      <rPr>
        <b/>
        <sz val="10"/>
        <color theme="4"/>
        <rFont val="Verdana"/>
        <family val="2"/>
      </rPr>
      <t>Ikuskapen Zerbitzuak auzitegiekiko eta beste zenbait administrazio eta erakunde publikorekiko lankidetzazko jarduketak</t>
    </r>
  </si>
  <si>
    <t>Epaitegiak</t>
  </si>
  <si>
    <t>Udalak</t>
  </si>
  <si>
    <t>Laneko eta Gizarte Segurantzako Ikuskatzailetza</t>
  </si>
  <si>
    <t>Nafarroako Gobernuko beste departamentu batzuk</t>
  </si>
  <si>
    <t>Notariotzaren Kontseilu Nagusia</t>
  </si>
  <si>
    <t>Trafikoko Zuzendaritza Nagusia</t>
  </si>
  <si>
    <r>
      <rPr>
        <b/>
        <sz val="10"/>
        <color theme="4"/>
        <rFont val="Verdana"/>
        <family val="2"/>
      </rPr>
      <t>68. koadroa</t>
    </r>
    <r>
      <rPr>
        <b/>
        <sz val="10"/>
        <color theme="4"/>
        <rFont val="Verdana"/>
        <family val="2"/>
      </rPr>
      <t>.</t>
    </r>
    <r>
      <rPr>
        <b/>
        <sz val="10"/>
        <color theme="4"/>
        <rFont val="Verdana"/>
        <family val="2"/>
      </rPr>
      <t xml:space="preserve"> </t>
    </r>
    <r>
      <rPr>
        <b/>
        <sz val="10"/>
        <color theme="4"/>
        <rFont val="Verdana"/>
        <family val="2"/>
      </rPr>
      <t>Erakunde publikoekiko jarduketen kopurua</t>
    </r>
  </si>
  <si>
    <t>Jarduketak</t>
  </si>
  <si>
    <t>Arartekoa</t>
  </si>
  <si>
    <t>Nafarroako Parlamentua</t>
  </si>
  <si>
    <t>Hitzarmen Ekonomikoaren Arbitraje Batzordea</t>
  </si>
  <si>
    <r>
      <rPr>
        <b/>
        <sz val="10"/>
        <color theme="4"/>
        <rFont val="Verdana"/>
        <family val="2"/>
      </rPr>
      <t>69. koadroa</t>
    </r>
    <r>
      <rPr>
        <b/>
        <sz val="10"/>
        <color theme="4"/>
        <rFont val="Verdana"/>
        <family val="2"/>
      </rPr>
      <t>.</t>
    </r>
    <r>
      <rPr>
        <b/>
        <sz val="10"/>
        <color theme="4"/>
        <rFont val="Verdana"/>
        <family val="2"/>
      </rPr>
      <t xml:space="preserve"> </t>
    </r>
    <r>
      <rPr>
        <b/>
        <sz val="10"/>
        <color theme="4"/>
        <rFont val="Verdana"/>
        <family val="2"/>
      </rPr>
      <t>Entitate laguntzaileen zerrenda eta haietako bakoitzean aritu den pertsona operadoreen kopurua.</t>
    </r>
    <r>
      <rPr>
        <b/>
        <sz val="10"/>
        <color theme="4"/>
        <rFont val="Verdana"/>
        <family val="2"/>
      </rPr>
      <t xml:space="preserve"> </t>
    </r>
    <r>
      <rPr>
        <b/>
        <sz val="10"/>
        <color theme="4"/>
        <rFont val="Verdana"/>
        <family val="2"/>
      </rPr>
      <t>PFEZaren kanpaina</t>
    </r>
  </si>
  <si>
    <t>Entitate laguntzailea</t>
  </si>
  <si>
    <t>Operadoreen kop.</t>
  </si>
  <si>
    <t>Nafarroako Ostalaritza Elkartea (AEHN)</t>
  </si>
  <si>
    <t>Nafarroako Ostalaritzako Enpresa Txikien Elkartea (ANAPEH)</t>
  </si>
  <si>
    <t>Harakinen gremioa</t>
  </si>
  <si>
    <t>Arrainaren gremioa</t>
  </si>
  <si>
    <t>Unicaja bankua</t>
  </si>
  <si>
    <t>Nafarroako Rural Kutxa</t>
  </si>
  <si>
    <t>Ibercaja</t>
  </si>
  <si>
    <t>INTIASA</t>
  </si>
  <si>
    <t>CaixaBank</t>
  </si>
  <si>
    <t>Banco Santander</t>
  </si>
  <si>
    <t>TRADISNA</t>
  </si>
  <si>
    <t>UAGN</t>
  </si>
  <si>
    <r>
      <rPr>
        <b/>
        <sz val="10"/>
        <color theme="4"/>
        <rFont val="Verdana"/>
        <family val="2"/>
      </rPr>
      <t>70. koadroa</t>
    </r>
    <r>
      <rPr>
        <b/>
        <sz val="10"/>
        <color theme="4"/>
        <rFont val="Verdana"/>
        <family val="2"/>
      </rPr>
      <t>.</t>
    </r>
    <r>
      <rPr>
        <b/>
        <sz val="10"/>
        <color theme="4"/>
        <rFont val="Verdana"/>
        <family val="2"/>
      </rPr>
      <t xml:space="preserve"> </t>
    </r>
    <r>
      <rPr>
        <b/>
        <sz val="10"/>
        <color theme="4"/>
        <rFont val="Verdana"/>
        <family val="2"/>
      </rPr>
      <t>Tributuen kudeaketako entitate laguntzaileak.</t>
    </r>
    <r>
      <rPr>
        <b/>
        <sz val="10"/>
        <color theme="4"/>
        <rFont val="Verdana"/>
        <family val="2"/>
      </rPr>
      <t xml:space="preserve"> </t>
    </r>
    <r>
      <rPr>
        <b/>
        <sz val="10"/>
        <color theme="4"/>
        <rFont val="Verdana"/>
        <family val="2"/>
      </rPr>
      <t>Entitate kopurua.</t>
    </r>
    <r>
      <rPr>
        <b/>
        <sz val="10"/>
        <color theme="4"/>
        <rFont val="Verdana"/>
        <family val="2"/>
      </rPr>
      <t xml:space="preserve"> </t>
    </r>
    <r>
      <rPr>
        <b/>
        <sz val="10"/>
        <color theme="4"/>
        <rFont val="Verdana"/>
        <family val="2"/>
      </rPr>
      <t>Ordainketa kopurua eta aplikatutako zenbatekoak</t>
    </r>
  </si>
  <si>
    <t>2020. urtea</t>
  </si>
  <si>
    <t>2021. urtea</t>
  </si>
  <si>
    <t xml:space="preserve">   </t>
  </si>
  <si>
    <t>Entitateen kopurua</t>
  </si>
  <si>
    <t>Aplikatutako ordainketen kopurua</t>
  </si>
  <si>
    <t>Aplikatutako zenbatekoak (milaka eurotan)</t>
  </si>
  <si>
    <r>
      <rPr>
        <b/>
        <sz val="10"/>
        <color theme="4"/>
        <rFont val="Verdana"/>
        <family val="2"/>
      </rPr>
      <t>71. koadroa</t>
    </r>
    <r>
      <rPr>
        <b/>
        <sz val="10"/>
        <color theme="4"/>
        <rFont val="Verdana"/>
        <family val="2"/>
      </rPr>
      <t>.</t>
    </r>
    <r>
      <rPr>
        <b/>
        <sz val="10"/>
        <color theme="4"/>
        <rFont val="Verdana"/>
        <family val="2"/>
      </rPr>
      <t xml:space="preserve"> </t>
    </r>
    <r>
      <rPr>
        <b/>
        <sz val="10"/>
        <color theme="4"/>
        <rFont val="Verdana"/>
        <family val="2"/>
      </rPr>
      <t>NFOren jardueraren adierazleak</t>
    </r>
    <r>
      <rPr>
        <b/>
        <sz val="10"/>
        <color theme="4"/>
        <rFont val="Verdana"/>
        <family val="2"/>
      </rPr>
      <t xml:space="preserve"> </t>
    </r>
  </si>
  <si>
    <t>“Tributu Kontroleko Jarduera” adierazlea</t>
  </si>
  <si>
    <t>Tributu kontroleko jardueraren emaitzak. (*)</t>
  </si>
  <si>
    <t>Tributu bilketa likidoa. Zuzeneko kudeaketa. (**)</t>
  </si>
  <si>
    <t>“Jarduna” adierazlea</t>
  </si>
  <si>
    <t>NFOko langileak</t>
  </si>
  <si>
    <t>“Efizientzia” adierazlea</t>
  </si>
  <si>
    <t>NFOaren kostuak. Aurrekontu exekutatua (***)</t>
  </si>
  <si>
    <t>“Tributu bilketa likidoaren kostua” adierazlea</t>
  </si>
  <si>
    <t>Tributu bilketa likidoa</t>
  </si>
  <si>
    <t>“Langile kopurua 10.000 biztanleko” adierazlea</t>
  </si>
  <si>
    <r>
      <rPr>
        <b/>
        <sz val="10"/>
        <color indexed="8"/>
        <rFont val="Arial"/>
        <family val="2"/>
      </rPr>
      <t xml:space="preserve">Unitateak
</t>
    </r>
    <r>
      <rPr>
        <sz val="8"/>
        <color rgb="FF000000"/>
        <rFont val="Arial"/>
        <family val="2"/>
      </rPr>
      <t>pertsonak</t>
    </r>
  </si>
  <si>
    <t>Nafarroako biztanleria (****)</t>
  </si>
  <si>
    <t xml:space="preserve">(*) Tributuen kontroleko jardueraren emaitzetan tributuen kontrolaren emaitza osoak sartzen dira (zuzenak, eragindakoak eta helbide fiskaleko jarduketak eta kopuru erlatiboa).  </t>
  </si>
  <si>
    <t>(**) Zuzeneko Kudeaketako tributuen bilketa likidoan ez dira sartzen zeharkako zergen Estatuarekiko doikuntza fiskalak</t>
  </si>
  <si>
    <t>(***) NFOren kostuetan ez da sartzen Estatuari egindako ekarpen ekonomikoaren ordainketa</t>
  </si>
  <si>
    <t>(****) Iturria: Estatistikaren Institutu Nazionala: 2020/01/1eko 2021/01/1eko udal erroldak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</si>
</sst>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 #,##0.00\ &quot;€&quot;_-;\-* #,##0.00\ &quot;€&quot;_-;_-* &quot;-&quot;??\ &quot;€&quot;_-;_-@_-"/>
    <numFmt numFmtId="164" formatCode="_-* #,##0.00\ _€_-;\-* #,##0.00\ _€_-;_-* &quot;-&quot;??\ _€_-;_-@_-"/>
    <numFmt numFmtId="165" formatCode="_-* #,##0\ _P_t_s_-;\-* #,##0\ _P_t_s_-;_-* &quot;-&quot;\ _P_t_s_-;_-@_-"/>
    <numFmt numFmtId="166" formatCode="_-* #,##0.00\ _P_t_s_-;\-* #,##0.00\ _P_t_s_-;_-* &quot;-&quot;??\ _P_t_s_-;_-@_-"/>
    <numFmt numFmtId="167" formatCode="_-* #,##0\ _€_-;\-* #,##0\ _€_-;_-* &quot;-&quot;??\ _€_-;_-@_-"/>
    <numFmt numFmtId="168" formatCode="0.0%"/>
    <numFmt numFmtId="169" formatCode="__@"/>
    <numFmt numFmtId="170" formatCode="#,###,"/>
    <numFmt numFmtId="171" formatCode="_-* #,##0\ _P_t_s_-;\-* #,##0\ _P_t_s_-;_-* &quot;-&quot;??\ _P_t_s_-;_-@_-"/>
    <numFmt numFmtId="172" formatCode="#,##0_ ;\-#,##0\ "/>
    <numFmt numFmtId="173" formatCode="#,##0.00_ ;\-#,##0.00\ "/>
    <numFmt numFmtId="174" formatCode="#,##0.000_ ;\-#,##0.000\ "/>
    <numFmt numFmtId="175" formatCode="#,##0.000\ _€;\-#,##0.000\ _€"/>
    <numFmt numFmtId="176" formatCode="#,##0.0"/>
    <numFmt numFmtId="177" formatCode="#,##0.0_ ;\-#,##0.0\ "/>
    <numFmt numFmtId="178" formatCode="0_ ;\-0\ "/>
  </numFmts>
  <fonts count="70">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sz val="11"/>
      <color indexed="8"/>
      <name val="Calibri"/>
      <family val="2"/>
    </font>
    <font>
      <b/>
      <sz val="10"/>
      <name val="Verdana"/>
      <family val="2"/>
    </font>
    <font>
      <sz val="10"/>
      <name val="Arial"/>
      <family val="2"/>
    </font>
    <font>
      <sz val="10"/>
      <color indexed="62"/>
      <name val="Arial"/>
      <family val="2"/>
    </font>
    <font>
      <sz val="12"/>
      <name val="Times New Roman"/>
      <family val="1"/>
    </font>
    <font>
      <b/>
      <sz val="11"/>
      <name val="Arial"/>
      <family val="2"/>
    </font>
    <font>
      <sz val="11"/>
      <name val="Arial"/>
      <family val="2"/>
    </font>
    <font>
      <sz val="8"/>
      <name val="Verdana"/>
      <family val="2"/>
    </font>
    <font>
      <b/>
      <sz val="10"/>
      <name val="Arial"/>
      <family val="2"/>
    </font>
    <font>
      <sz val="8"/>
      <name val="Arial"/>
      <family val="2"/>
    </font>
    <font>
      <b/>
      <sz val="10"/>
      <color indexed="8"/>
      <name val="Arial"/>
      <family val="2"/>
    </font>
    <font>
      <sz val="9"/>
      <name val="Arial"/>
      <family val="2"/>
    </font>
    <font>
      <b/>
      <sz val="10"/>
      <color indexed="12"/>
      <name val="Arial"/>
      <family val="2"/>
    </font>
    <font>
      <b/>
      <sz val="10"/>
      <color theme="4"/>
      <name val="Verdana"/>
      <family val="2"/>
    </font>
    <font>
      <sz val="10"/>
      <color indexed="8"/>
      <name val="Arial"/>
      <family val="2"/>
    </font>
    <font>
      <b/>
      <sz val="11"/>
      <name val="Symbol"/>
      <family val="1"/>
      <charset val="2"/>
    </font>
    <font>
      <sz val="12"/>
      <name val="Calibri"/>
      <family val="2"/>
    </font>
    <font>
      <sz val="9"/>
      <color indexed="8"/>
      <name val="Arial"/>
      <family val="2"/>
    </font>
    <font>
      <b/>
      <sz val="15"/>
      <color indexed="54"/>
      <name val="Calibri"/>
      <family val="2"/>
    </font>
    <font>
      <sz val="9"/>
      <name val="Arial"/>
      <family val="2"/>
    </font>
    <font>
      <b/>
      <sz val="9"/>
      <name val="Arial"/>
      <family val="2"/>
    </font>
    <font>
      <sz val="10"/>
      <color rgb="FFFF0000"/>
      <name val="Arial"/>
      <family val="2"/>
    </font>
    <font>
      <sz val="10"/>
      <color indexed="18"/>
      <name val="Arial"/>
      <family val="2"/>
    </font>
    <font>
      <b/>
      <sz val="11"/>
      <color indexed="8"/>
      <name val="Calibri"/>
      <family val="2"/>
    </font>
    <font>
      <sz val="9"/>
      <color indexed="8"/>
      <name val="Courier New"/>
      <family val="3"/>
    </font>
    <font>
      <b/>
      <sz val="9"/>
      <color indexed="8"/>
      <name val="Arial"/>
      <family val="2"/>
    </font>
    <font>
      <sz val="11"/>
      <name val="Times New Roman"/>
      <family val="1"/>
    </font>
    <font>
      <sz val="8"/>
      <name val="Times New Roman"/>
      <family val="1"/>
    </font>
    <font>
      <sz val="10"/>
      <name val="Arial"/>
      <family val="2"/>
    </font>
    <font>
      <b/>
      <i/>
      <sz val="9"/>
      <name val="Arial"/>
      <family val="2"/>
    </font>
    <font>
      <i/>
      <sz val="10"/>
      <name val="Arial"/>
      <family val="2"/>
    </font>
    <font>
      <sz val="10"/>
      <color indexed="10"/>
      <name val="Arial"/>
      <family val="2"/>
    </font>
    <font>
      <sz val="8"/>
      <color indexed="53"/>
      <name val="Arial"/>
      <family val="2"/>
    </font>
    <font>
      <b/>
      <strike/>
      <sz val="10"/>
      <color indexed="8"/>
      <name val="Arial"/>
      <family val="2"/>
    </font>
    <font>
      <i/>
      <sz val="10"/>
      <color indexed="8"/>
      <name val="Arial"/>
      <family val="2"/>
    </font>
    <font>
      <i/>
      <sz val="10"/>
      <color indexed="8"/>
      <name val="Times New Roman"/>
      <family val="1"/>
    </font>
    <font>
      <sz val="9"/>
      <color rgb="FF000000"/>
      <name val="Arial"/>
      <family val="2"/>
    </font>
    <font>
      <i/>
      <sz val="8"/>
      <name val="Arial"/>
      <family val="2"/>
    </font>
    <font>
      <i/>
      <sz val="8"/>
      <color indexed="8"/>
      <name val="Arial"/>
      <family val="2"/>
    </font>
    <font>
      <i/>
      <sz val="8"/>
      <color theme="1"/>
      <name val="Calibri"/>
      <family val="2"/>
      <scheme val="minor"/>
    </font>
    <font>
      <b/>
      <i/>
      <sz val="10"/>
      <name val="Arial"/>
      <family val="2"/>
    </font>
    <font>
      <b/>
      <u/>
      <sz val="10"/>
      <name val="Verdana"/>
      <family val="2"/>
    </font>
    <font>
      <sz val="11"/>
      <color rgb="FFFF0000"/>
      <name val="Calibri"/>
      <family val="2"/>
    </font>
    <font>
      <sz val="10"/>
      <color indexed="8"/>
      <name val="Calibri"/>
      <family val="2"/>
    </font>
    <font>
      <b/>
      <i/>
      <sz val="8"/>
      <name val="Arial"/>
      <family val="2"/>
    </font>
    <font>
      <sz val="11"/>
      <name val="Calibri"/>
      <family val="2"/>
    </font>
    <font>
      <sz val="14"/>
      <color rgb="FFC00000"/>
      <name val="Inherit"/>
    </font>
    <font>
      <sz val="10"/>
      <color theme="3"/>
      <name val="Inherti"/>
    </font>
    <font>
      <sz val="11"/>
      <color indexed="8"/>
      <name val="Arial"/>
      <family val="2"/>
    </font>
    <font>
      <b/>
      <sz val="9"/>
      <color indexed="57"/>
      <name val="Arial"/>
      <family val="2"/>
    </font>
    <font>
      <b/>
      <sz val="10"/>
      <color rgb="FFFF0000"/>
      <name val="Verdana"/>
      <family val="2"/>
    </font>
    <font>
      <b/>
      <strike/>
      <sz val="10"/>
      <name val="Arial"/>
      <family val="2"/>
    </font>
    <font>
      <strike/>
      <sz val="9"/>
      <name val="Arial"/>
      <family val="2"/>
    </font>
    <font>
      <strike/>
      <sz val="10"/>
      <name val="Arial"/>
      <family val="2"/>
    </font>
    <font>
      <b/>
      <sz val="8"/>
      <color rgb="FF000000"/>
      <name val="Arial"/>
      <family val="2"/>
    </font>
    <font>
      <sz val="8"/>
      <color rgb="FF000000"/>
      <name val="Arial"/>
      <family val="2"/>
    </font>
    <font>
      <b/>
      <sz val="11"/>
      <color indexed="8"/>
      <name val="Symbol"/>
      <family val="1"/>
      <charset val="2"/>
    </font>
    <font>
      <b/>
      <sz val="11"/>
      <color rgb="FF000000"/>
      <name val="Calibri"/>
      <family val="2"/>
    </font>
    <font>
      <b/>
      <sz val="8"/>
      <color rgb="FF000000"/>
      <name val="Calibri"/>
      <family val="2"/>
    </font>
    <font>
      <b/>
      <sz val="9"/>
      <color rgb="FF000000"/>
      <name val="Arial"/>
      <family val="2"/>
    </font>
    <font>
      <b/>
      <sz val="10"/>
      <color rgb="FF000000"/>
      <name val="Arial"/>
      <family val="2"/>
    </font>
    <font>
      <i/>
      <sz val="8"/>
      <color rgb="FF000000"/>
      <name val="Times New Roman"/>
      <family val="1"/>
    </font>
    <font>
      <b/>
      <sz val="10"/>
      <color indexed="8"/>
      <name val="Verdana"/>
      <family val="2"/>
    </font>
    <font>
      <sz val="10"/>
      <color rgb="FF000000"/>
      <name val="Arial"/>
      <family val="2"/>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s>
  <borders count="84">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indexed="49"/>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8"/>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medium">
        <color indexed="64"/>
      </bottom>
      <diagonal/>
    </border>
    <border>
      <left style="thin">
        <color indexed="64"/>
      </left>
      <right style="medium">
        <color indexed="64"/>
      </right>
      <top style="medium">
        <color indexed="64"/>
      </top>
      <bottom style="thin">
        <color indexed="8"/>
      </bottom>
      <diagonal/>
    </border>
    <border>
      <left style="thin">
        <color indexed="64"/>
      </left>
      <right style="medium">
        <color indexed="64"/>
      </right>
      <top style="thin">
        <color indexed="8"/>
      </top>
      <bottom style="medium">
        <color indexed="64"/>
      </bottom>
      <diagonal/>
    </border>
    <border>
      <left style="medium">
        <color indexed="8"/>
      </left>
      <right style="thin">
        <color indexed="64"/>
      </right>
      <top style="medium">
        <color indexed="64"/>
      </top>
      <bottom style="thin">
        <color indexed="8"/>
      </bottom>
      <diagonal/>
    </border>
    <border>
      <left style="medium">
        <color indexed="8"/>
      </left>
      <right style="thin">
        <color indexed="64"/>
      </right>
      <top style="thin">
        <color indexed="8"/>
      </top>
      <bottom style="medium">
        <color indexed="64"/>
      </bottom>
      <diagonal/>
    </border>
    <border>
      <left style="medium">
        <color indexed="64"/>
      </left>
      <right/>
      <top style="medium">
        <color indexed="64"/>
      </top>
      <bottom style="thin">
        <color indexed="8"/>
      </bottom>
      <diagonal/>
    </border>
    <border>
      <left style="medium">
        <color indexed="64"/>
      </left>
      <right/>
      <top style="thin">
        <color indexed="8"/>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s>
  <cellStyleXfs count="48">
    <xf numFmtId="0" fontId="0" fillId="0" borderId="0"/>
    <xf numFmtId="164" fontId="6" fillId="0" borderId="0" applyFont="0" applyFill="0" applyBorder="0" applyAlignment="0" applyProtection="0"/>
    <xf numFmtId="9" fontId="6" fillId="0" borderId="0" applyFont="0" applyFill="0" applyBorder="0" applyAlignment="0" applyProtection="0"/>
    <xf numFmtId="0" fontId="8" fillId="0" borderId="0"/>
    <xf numFmtId="44" fontId="8" fillId="0" borderId="0" applyFont="0" applyFill="0" applyBorder="0" applyAlignment="0" applyProtection="0"/>
    <xf numFmtId="165"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4" fontId="8"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8" fillId="0" borderId="0"/>
    <xf numFmtId="0" fontId="8" fillId="0" borderId="0"/>
    <xf numFmtId="0" fontId="8" fillId="0" borderId="0"/>
    <xf numFmtId="0" fontId="6" fillId="0" borderId="0"/>
    <xf numFmtId="0" fontId="8" fillId="0" borderId="0"/>
    <xf numFmtId="0" fontId="8" fillId="0" borderId="0"/>
    <xf numFmtId="0" fontId="6" fillId="0" borderId="0"/>
    <xf numFmtId="0" fontId="8" fillId="0" borderId="0"/>
    <xf numFmtId="0" fontId="6" fillId="0" borderId="0"/>
    <xf numFmtId="0" fontId="6" fillId="0" borderId="0"/>
    <xf numFmtId="0" fontId="6" fillId="0" borderId="0"/>
    <xf numFmtId="0" fontId="6" fillId="0" borderId="0"/>
    <xf numFmtId="0" fontId="8" fillId="0" borderId="0"/>
    <xf numFmtId="0" fontId="6"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0" fontId="4" fillId="0" borderId="0"/>
    <xf numFmtId="0" fontId="24" fillId="0" borderId="12" applyNumberFormat="0" applyFill="0" applyAlignment="0" applyProtection="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34" fillId="0" borderId="0"/>
    <xf numFmtId="166" fontId="34" fillId="0" borderId="0" applyFont="0" applyFill="0" applyBorder="0" applyAlignment="0" applyProtection="0"/>
    <xf numFmtId="164" fontId="34" fillId="0" borderId="0" applyFont="0" applyFill="0" applyBorder="0" applyAlignment="0" applyProtection="0"/>
    <xf numFmtId="9" fontId="34" fillId="0" borderId="0" applyFont="0" applyFill="0" applyBorder="0" applyAlignment="0" applyProtection="0"/>
    <xf numFmtId="0" fontId="3" fillId="0" borderId="0"/>
    <xf numFmtId="0" fontId="2" fillId="0" borderId="0"/>
  </cellStyleXfs>
  <cellXfs count="1157">
    <xf numFmtId="0" fontId="0" fillId="0" borderId="0" xfId="0"/>
    <xf numFmtId="0" fontId="8" fillId="0" borderId="0" xfId="3" applyFont="1" applyBorder="1"/>
    <xf numFmtId="0" fontId="9" fillId="0" borderId="0" xfId="3" applyFont="1" applyBorder="1"/>
    <xf numFmtId="0" fontId="10" fillId="0" borderId="0" xfId="3" applyFont="1" applyBorder="1" applyAlignment="1">
      <alignment horizontal="right" vertical="center" wrapText="1"/>
    </xf>
    <xf numFmtId="0" fontId="12" fillId="0" borderId="0" xfId="0" applyFont="1" applyAlignment="1">
      <alignment vertical="center"/>
    </xf>
    <xf numFmtId="0" fontId="13" fillId="0" borderId="0" xfId="0" applyFont="1" applyAlignment="1">
      <alignment vertical="center"/>
    </xf>
    <xf numFmtId="0" fontId="0" fillId="0" borderId="0" xfId="0" applyAlignment="1">
      <alignment vertical="center"/>
    </xf>
    <xf numFmtId="0" fontId="18" fillId="0" borderId="0" xfId="3" applyFont="1"/>
    <xf numFmtId="0" fontId="8" fillId="0" borderId="0" xfId="3"/>
    <xf numFmtId="0" fontId="9" fillId="0" borderId="0" xfId="3" applyFont="1"/>
    <xf numFmtId="0" fontId="7" fillId="0" borderId="0" xfId="0" applyFont="1" applyAlignment="1">
      <alignment vertical="center"/>
    </xf>
    <xf numFmtId="0" fontId="19" fillId="0" borderId="0" xfId="0" applyFont="1" applyAlignment="1">
      <alignment vertical="center"/>
    </xf>
    <xf numFmtId="0" fontId="8" fillId="0" borderId="0" xfId="39"/>
    <xf numFmtId="0" fontId="8" fillId="0" borderId="0" xfId="39" applyFill="1" applyBorder="1"/>
    <xf numFmtId="0" fontId="8" fillId="0" borderId="0" xfId="39" applyBorder="1"/>
    <xf numFmtId="10" fontId="26" fillId="0" borderId="0" xfId="2" applyNumberFormat="1" applyFont="1" applyFill="1" applyBorder="1" applyAlignment="1">
      <alignment horizontal="center"/>
    </xf>
    <xf numFmtId="0" fontId="8" fillId="0" borderId="0" xfId="37" applyAlignment="1">
      <alignment vertical="center"/>
    </xf>
    <xf numFmtId="0" fontId="8" fillId="0" borderId="0" xfId="37" applyAlignment="1">
      <alignment horizontal="center" vertical="center"/>
    </xf>
    <xf numFmtId="0" fontId="8" fillId="0" borderId="0" xfId="37" applyBorder="1" applyAlignment="1">
      <alignment vertical="center"/>
    </xf>
    <xf numFmtId="0" fontId="8" fillId="0" borderId="0" xfId="37" applyNumberFormat="1" applyBorder="1" applyAlignment="1">
      <alignment horizontal="center" vertical="center"/>
    </xf>
    <xf numFmtId="0" fontId="26" fillId="0" borderId="0" xfId="39" applyFont="1" applyFill="1" applyBorder="1" applyAlignment="1">
      <alignment horizontal="center" vertical="center"/>
    </xf>
    <xf numFmtId="2" fontId="8" fillId="0" borderId="0" xfId="37" applyNumberFormat="1" applyAlignment="1">
      <alignment vertical="center"/>
    </xf>
    <xf numFmtId="0" fontId="11" fillId="2" borderId="5" xfId="37" applyFont="1" applyFill="1" applyBorder="1" applyAlignment="1">
      <alignment horizontal="center" vertical="center"/>
    </xf>
    <xf numFmtId="167" fontId="8" fillId="0" borderId="0" xfId="37" applyNumberFormat="1" applyAlignment="1">
      <alignment vertical="center"/>
    </xf>
    <xf numFmtId="0" fontId="14" fillId="2" borderId="5" xfId="38" applyFont="1" applyFill="1" applyBorder="1" applyAlignment="1">
      <alignment horizontal="left" vertical="center"/>
    </xf>
    <xf numFmtId="167" fontId="14" fillId="2" borderId="6" xfId="1" applyNumberFormat="1" applyFont="1" applyFill="1" applyBorder="1" applyAlignment="1">
      <alignment horizontal="center" vertical="center"/>
    </xf>
    <xf numFmtId="0" fontId="14" fillId="0" borderId="0" xfId="38" applyFont="1" applyFill="1" applyBorder="1" applyAlignment="1">
      <alignment horizontal="left" vertical="center"/>
    </xf>
    <xf numFmtId="167" fontId="14" fillId="0" borderId="0" xfId="1" applyNumberFormat="1" applyFont="1" applyFill="1" applyBorder="1" applyAlignment="1">
      <alignment horizontal="center" vertical="center"/>
    </xf>
    <xf numFmtId="0" fontId="8" fillId="0" borderId="0" xfId="37" applyFill="1" applyAlignment="1">
      <alignment vertical="center"/>
    </xf>
    <xf numFmtId="167" fontId="14" fillId="0" borderId="0" xfId="1" applyNumberFormat="1" applyFont="1" applyFill="1" applyBorder="1" applyAlignment="1">
      <alignment vertical="center"/>
    </xf>
    <xf numFmtId="10" fontId="14" fillId="0" borderId="0" xfId="2" applyNumberFormat="1" applyFont="1" applyFill="1" applyBorder="1" applyAlignment="1">
      <alignment horizontal="center" vertical="center" wrapText="1"/>
    </xf>
    <xf numFmtId="0" fontId="8" fillId="0" borderId="0" xfId="37"/>
    <xf numFmtId="0" fontId="27" fillId="0" borderId="0" xfId="37" applyFont="1"/>
    <xf numFmtId="0" fontId="14" fillId="0" borderId="0" xfId="38" applyFont="1" applyBorder="1" applyAlignment="1">
      <alignment horizontal="left" vertical="center" indent="2"/>
    </xf>
    <xf numFmtId="0" fontId="14" fillId="0" borderId="0" xfId="37" applyFont="1" applyBorder="1" applyAlignment="1">
      <alignment vertical="center"/>
    </xf>
    <xf numFmtId="0" fontId="8" fillId="0" borderId="7" xfId="37" applyBorder="1" applyAlignment="1">
      <alignment vertical="center"/>
    </xf>
    <xf numFmtId="0" fontId="8" fillId="0" borderId="17" xfId="37" applyBorder="1" applyAlignment="1">
      <alignment vertical="center"/>
    </xf>
    <xf numFmtId="0" fontId="8" fillId="0" borderId="9" xfId="37" applyBorder="1" applyAlignment="1">
      <alignment vertical="center"/>
    </xf>
    <xf numFmtId="0" fontId="14" fillId="2" borderId="5" xfId="38" applyFont="1" applyFill="1" applyBorder="1" applyAlignment="1">
      <alignment vertical="center"/>
    </xf>
    <xf numFmtId="0" fontId="8" fillId="0" borderId="7" xfId="12" applyFont="1" applyBorder="1" applyAlignment="1">
      <alignment vertical="center"/>
    </xf>
    <xf numFmtId="0" fontId="8" fillId="0" borderId="17" xfId="12" applyFont="1" applyBorder="1" applyAlignment="1">
      <alignment vertical="center"/>
    </xf>
    <xf numFmtId="0" fontId="8" fillId="0" borderId="9" xfId="12" applyFont="1" applyBorder="1" applyAlignment="1">
      <alignment vertical="center"/>
    </xf>
    <xf numFmtId="0" fontId="8" fillId="0" borderId="0" xfId="12"/>
    <xf numFmtId="0" fontId="14" fillId="0" borderId="0" xfId="12" applyFont="1" applyAlignment="1">
      <alignment horizontal="center" vertical="center"/>
    </xf>
    <xf numFmtId="0" fontId="8" fillId="0" borderId="1" xfId="12" applyFont="1" applyBorder="1" applyAlignment="1">
      <alignment vertical="center"/>
    </xf>
    <xf numFmtId="0" fontId="8" fillId="0" borderId="0" xfId="12" applyAlignment="1">
      <alignment vertical="center"/>
    </xf>
    <xf numFmtId="0" fontId="8" fillId="0" borderId="24" xfId="12" applyFont="1" applyBorder="1" applyAlignment="1">
      <alignment vertical="center"/>
    </xf>
    <xf numFmtId="0" fontId="8" fillId="0" borderId="22" xfId="12" applyFont="1" applyBorder="1" applyAlignment="1">
      <alignment vertical="center"/>
    </xf>
    <xf numFmtId="0" fontId="14" fillId="2" borderId="22" xfId="12" applyFont="1" applyFill="1" applyBorder="1" applyAlignment="1">
      <alignment vertical="center"/>
    </xf>
    <xf numFmtId="168" fontId="26" fillId="2" borderId="32" xfId="2" applyNumberFormat="1" applyFont="1" applyFill="1" applyBorder="1" applyAlignment="1">
      <alignment horizontal="center" vertical="center"/>
    </xf>
    <xf numFmtId="168" fontId="26" fillId="2" borderId="22" xfId="2" applyNumberFormat="1" applyFont="1" applyFill="1" applyBorder="1" applyAlignment="1">
      <alignment horizontal="center" vertical="center"/>
    </xf>
    <xf numFmtId="168" fontId="26" fillId="2" borderId="42" xfId="2" applyNumberFormat="1" applyFont="1" applyFill="1" applyBorder="1" applyAlignment="1">
      <alignment horizontal="center" vertical="center"/>
    </xf>
    <xf numFmtId="0" fontId="8" fillId="0" borderId="0" xfId="12" applyFont="1"/>
    <xf numFmtId="168" fontId="8" fillId="0" borderId="0" xfId="2" applyNumberFormat="1" applyFont="1"/>
    <xf numFmtId="168" fontId="8" fillId="0" borderId="0" xfId="12" applyNumberFormat="1"/>
    <xf numFmtId="0" fontId="26" fillId="0" borderId="17" xfId="3" applyFont="1" applyBorder="1" applyAlignment="1">
      <alignment horizontal="right" vertical="center"/>
    </xf>
    <xf numFmtId="10" fontId="14" fillId="0" borderId="19" xfId="2" applyNumberFormat="1" applyFont="1" applyBorder="1" applyAlignment="1">
      <alignment horizontal="center" vertical="center"/>
    </xf>
    <xf numFmtId="0" fontId="26" fillId="0" borderId="9" xfId="3" applyFont="1" applyBorder="1" applyAlignment="1">
      <alignment horizontal="right" vertical="center"/>
    </xf>
    <xf numFmtId="9" fontId="14" fillId="0" borderId="40" xfId="2" applyNumberFormat="1" applyFont="1" applyBorder="1" applyAlignment="1">
      <alignment horizontal="center" vertical="center"/>
    </xf>
    <xf numFmtId="0" fontId="8" fillId="0" borderId="0" xfId="3" applyAlignment="1">
      <alignment vertical="center"/>
    </xf>
    <xf numFmtId="166" fontId="8" fillId="0" borderId="0" xfId="3" applyNumberFormat="1" applyAlignment="1">
      <alignment vertical="center"/>
    </xf>
    <xf numFmtId="0" fontId="8" fillId="0" borderId="0" xfId="3" applyAlignment="1">
      <alignment horizontal="center" vertical="center"/>
    </xf>
    <xf numFmtId="0" fontId="8" fillId="0" borderId="0" xfId="3" applyFont="1" applyAlignment="1">
      <alignment vertical="center"/>
    </xf>
    <xf numFmtId="0" fontId="8" fillId="0" borderId="0" xfId="3" applyFont="1" applyBorder="1" applyAlignment="1">
      <alignment vertical="center"/>
    </xf>
    <xf numFmtId="0" fontId="8" fillId="0" borderId="0" xfId="3" applyFont="1" applyBorder="1" applyAlignment="1">
      <alignment horizontal="centerContinuous" vertical="center"/>
    </xf>
    <xf numFmtId="0" fontId="14" fillId="0" borderId="17" xfId="3" applyFont="1" applyBorder="1" applyAlignment="1">
      <alignment horizontal="right" vertical="center"/>
    </xf>
    <xf numFmtId="10" fontId="14" fillId="0" borderId="19" xfId="2" applyNumberFormat="1" applyFont="1" applyBorder="1" applyAlignment="1">
      <alignment horizontal="center"/>
    </xf>
    <xf numFmtId="0" fontId="14" fillId="0" borderId="9" xfId="3" applyFont="1" applyBorder="1" applyAlignment="1">
      <alignment horizontal="right"/>
    </xf>
    <xf numFmtId="10" fontId="14" fillId="0" borderId="40" xfId="2" applyNumberFormat="1" applyFont="1" applyBorder="1" applyAlignment="1">
      <alignment horizontal="center"/>
    </xf>
    <xf numFmtId="166" fontId="8" fillId="0" borderId="0" xfId="3" applyNumberFormat="1"/>
    <xf numFmtId="0" fontId="8" fillId="0" borderId="0" xfId="3" applyFont="1"/>
    <xf numFmtId="0" fontId="8" fillId="0" borderId="0" xfId="3" applyFont="1" applyAlignment="1">
      <alignment horizontal="center"/>
    </xf>
    <xf numFmtId="0" fontId="8" fillId="0" borderId="0" xfId="13"/>
    <xf numFmtId="10" fontId="23" fillId="0" borderId="16" xfId="2" applyNumberFormat="1" applyFont="1" applyBorder="1" applyAlignment="1">
      <alignment horizontal="center" vertical="center"/>
    </xf>
    <xf numFmtId="10" fontId="23" fillId="0" borderId="19" xfId="2" applyNumberFormat="1" applyFont="1" applyBorder="1" applyAlignment="1">
      <alignment horizontal="center" vertical="center"/>
    </xf>
    <xf numFmtId="10" fontId="23" fillId="0" borderId="40" xfId="2" applyNumberFormat="1" applyFont="1" applyBorder="1" applyAlignment="1">
      <alignment horizontal="center" vertical="center"/>
    </xf>
    <xf numFmtId="0" fontId="16" fillId="0" borderId="47" xfId="3" applyFont="1" applyBorder="1" applyAlignment="1">
      <alignment horizontal="center" vertical="center" wrapText="1"/>
    </xf>
    <xf numFmtId="0" fontId="7" fillId="0" borderId="0" xfId="12" applyFont="1" applyAlignment="1">
      <alignment horizontal="center" vertical="center" wrapText="1"/>
    </xf>
    <xf numFmtId="0" fontId="8" fillId="0" borderId="0" xfId="12" applyAlignment="1">
      <alignment horizontal="center" vertical="center"/>
    </xf>
    <xf numFmtId="0" fontId="8" fillId="0" borderId="0" xfId="12" applyFont="1" applyAlignment="1">
      <alignment vertical="center"/>
    </xf>
    <xf numFmtId="0" fontId="7" fillId="0" borderId="0" xfId="12" applyFont="1" applyAlignment="1">
      <alignment vertical="center" wrapText="1"/>
    </xf>
    <xf numFmtId="0" fontId="19" fillId="0" borderId="0" xfId="12" applyFont="1" applyAlignment="1">
      <alignment vertical="center"/>
    </xf>
    <xf numFmtId="0" fontId="27" fillId="0" borderId="0" xfId="12" applyFont="1"/>
    <xf numFmtId="0" fontId="27" fillId="0" borderId="0" xfId="39" applyFont="1"/>
    <xf numFmtId="0" fontId="27" fillId="0" borderId="0" xfId="12" applyFont="1" applyAlignment="1">
      <alignment vertical="center"/>
    </xf>
    <xf numFmtId="171" fontId="25" fillId="0" borderId="23" xfId="6" applyNumberFormat="1" applyFont="1" applyBorder="1" applyAlignment="1">
      <alignment vertical="center"/>
    </xf>
    <xf numFmtId="171" fontId="25" fillId="0" borderId="17" xfId="6" applyNumberFormat="1" applyFont="1" applyBorder="1" applyAlignment="1">
      <alignment vertical="center"/>
    </xf>
    <xf numFmtId="10" fontId="23" fillId="0" borderId="16" xfId="12" applyNumberFormat="1" applyFont="1" applyBorder="1" applyAlignment="1">
      <alignment horizontal="center" vertical="center" wrapText="1"/>
    </xf>
    <xf numFmtId="10" fontId="23" fillId="0" borderId="19" xfId="12" applyNumberFormat="1" applyFont="1" applyBorder="1" applyAlignment="1">
      <alignment horizontal="center" vertical="center" wrapText="1"/>
    </xf>
    <xf numFmtId="10" fontId="23" fillId="0" borderId="21" xfId="12" applyNumberFormat="1" applyFont="1" applyBorder="1" applyAlignment="1">
      <alignment horizontal="center" vertical="center" wrapText="1"/>
    </xf>
    <xf numFmtId="0" fontId="8" fillId="0" borderId="0" xfId="12" applyAlignment="1">
      <alignment horizontal="center"/>
    </xf>
    <xf numFmtId="0" fontId="25" fillId="0" borderId="17" xfId="12" applyFont="1" applyBorder="1" applyAlignment="1">
      <alignment horizontal="center" vertical="center"/>
    </xf>
    <xf numFmtId="0" fontId="33" fillId="0" borderId="0" xfId="12" applyFont="1" applyAlignment="1">
      <alignment horizontal="justify"/>
    </xf>
    <xf numFmtId="0" fontId="25" fillId="0" borderId="23" xfId="12" applyFont="1" applyBorder="1" applyAlignment="1">
      <alignment horizontal="right" indent="2"/>
    </xf>
    <xf numFmtId="0" fontId="25" fillId="0" borderId="17" xfId="12" applyFont="1" applyBorder="1" applyAlignment="1">
      <alignment horizontal="right" indent="2"/>
    </xf>
    <xf numFmtId="171" fontId="25" fillId="0" borderId="29" xfId="6" applyNumberFormat="1" applyFont="1" applyBorder="1" applyAlignment="1">
      <alignment vertical="center"/>
    </xf>
    <xf numFmtId="0" fontId="25" fillId="0" borderId="9" xfId="12" applyFont="1" applyBorder="1" applyAlignment="1">
      <alignment horizontal="right" indent="2"/>
    </xf>
    <xf numFmtId="0" fontId="32" fillId="0" borderId="0" xfId="12" applyFont="1" applyBorder="1" applyAlignment="1">
      <alignment horizontal="right"/>
    </xf>
    <xf numFmtId="0" fontId="32" fillId="0" borderId="0" xfId="12" applyFont="1" applyBorder="1" applyAlignment="1">
      <alignment horizontal="center"/>
    </xf>
    <xf numFmtId="0" fontId="7" fillId="0" borderId="0" xfId="12" applyFont="1" applyAlignment="1">
      <alignment horizontal="center" vertical="center" wrapText="1"/>
    </xf>
    <xf numFmtId="0" fontId="7" fillId="0" borderId="0" xfId="42" applyFont="1" applyAlignment="1">
      <alignment vertical="center" wrapText="1"/>
    </xf>
    <xf numFmtId="0" fontId="34" fillId="0" borderId="0" xfId="42" applyAlignment="1">
      <alignment horizontal="center" vertical="center"/>
    </xf>
    <xf numFmtId="0" fontId="34" fillId="0" borderId="0" xfId="42"/>
    <xf numFmtId="0" fontId="34" fillId="0" borderId="0" xfId="42" applyAlignment="1">
      <alignment vertical="center"/>
    </xf>
    <xf numFmtId="0" fontId="19" fillId="0" borderId="0" xfId="42" applyFont="1" applyAlignment="1">
      <alignment vertical="center"/>
    </xf>
    <xf numFmtId="0" fontId="7" fillId="0" borderId="0" xfId="12" applyFont="1" applyAlignment="1">
      <alignment vertical="center"/>
    </xf>
    <xf numFmtId="3" fontId="25" fillId="0" borderId="14" xfId="12" applyNumberFormat="1" applyFont="1" applyBorder="1" applyAlignment="1">
      <alignment horizontal="center" vertical="center"/>
    </xf>
    <xf numFmtId="3" fontId="25" fillId="0" borderId="20" xfId="12" applyNumberFormat="1" applyFont="1" applyBorder="1" applyAlignment="1">
      <alignment horizontal="center" vertical="center"/>
    </xf>
    <xf numFmtId="0" fontId="14" fillId="0" borderId="0" xfId="12" applyFont="1" applyAlignment="1">
      <alignment vertical="center"/>
    </xf>
    <xf numFmtId="3" fontId="25" fillId="0" borderId="25" xfId="12" applyNumberFormat="1" applyFont="1" applyBorder="1" applyAlignment="1">
      <alignment horizontal="center" vertical="center"/>
    </xf>
    <xf numFmtId="164" fontId="8" fillId="0" borderId="54" xfId="8" applyFont="1" applyBorder="1" applyAlignment="1">
      <alignment vertical="center"/>
    </xf>
    <xf numFmtId="164" fontId="8" fillId="0" borderId="16" xfId="8" applyFont="1" applyBorder="1" applyAlignment="1">
      <alignment vertical="center"/>
    </xf>
    <xf numFmtId="0" fontId="25" fillId="0" borderId="0" xfId="12" applyFont="1" applyAlignment="1">
      <alignment vertical="center"/>
    </xf>
    <xf numFmtId="0" fontId="25" fillId="0" borderId="0" xfId="12" applyFont="1"/>
    <xf numFmtId="0" fontId="20" fillId="0" borderId="7" xfId="12" applyFont="1" applyBorder="1" applyAlignment="1">
      <alignment horizontal="left" vertical="center" indent="2"/>
    </xf>
    <xf numFmtId="0" fontId="8" fillId="0" borderId="0" xfId="12" applyFont="1" applyBorder="1"/>
    <xf numFmtId="0" fontId="16" fillId="0" borderId="0" xfId="12" applyFont="1" applyBorder="1"/>
    <xf numFmtId="0" fontId="14" fillId="0" borderId="0" xfId="12" applyFont="1" applyFill="1" applyBorder="1" applyAlignment="1">
      <alignment horizontal="center" vertical="center"/>
    </xf>
    <xf numFmtId="0" fontId="14" fillId="2" borderId="5" xfId="12" applyFont="1" applyFill="1" applyBorder="1" applyAlignment="1">
      <alignment horizontal="center" vertical="center" wrapText="1"/>
    </xf>
    <xf numFmtId="0" fontId="8" fillId="0" borderId="0" xfId="12" applyFill="1"/>
    <xf numFmtId="0" fontId="14" fillId="0" borderId="5" xfId="12" applyFont="1" applyBorder="1" applyAlignment="1">
      <alignment vertical="center"/>
    </xf>
    <xf numFmtId="0" fontId="8" fillId="0" borderId="0" xfId="12" applyFont="1" applyFill="1" applyBorder="1"/>
    <xf numFmtId="0" fontId="23" fillId="0" borderId="34" xfId="12" applyFont="1" applyBorder="1" applyAlignment="1">
      <alignment horizontal="left" vertical="center" wrapText="1" indent="2"/>
    </xf>
    <xf numFmtId="0" fontId="23" fillId="0" borderId="38" xfId="12" applyFont="1" applyBorder="1" applyAlignment="1">
      <alignment horizontal="left" vertical="center" wrapText="1" indent="2"/>
    </xf>
    <xf numFmtId="0" fontId="23" fillId="0" borderId="34" xfId="12" applyFont="1" applyBorder="1" applyAlignment="1">
      <alignment horizontal="left" vertical="center" indent="2"/>
    </xf>
    <xf numFmtId="0" fontId="23" fillId="0" borderId="58" xfId="12" applyFont="1" applyBorder="1" applyAlignment="1">
      <alignment horizontal="left" vertical="center" indent="2"/>
    </xf>
    <xf numFmtId="0" fontId="23" fillId="0" borderId="36" xfId="12" applyFont="1" applyBorder="1" applyAlignment="1">
      <alignment horizontal="left" vertical="center" indent="2"/>
    </xf>
    <xf numFmtId="164" fontId="8" fillId="0" borderId="0" xfId="12" applyNumberFormat="1"/>
    <xf numFmtId="10" fontId="25" fillId="0" borderId="7" xfId="12" applyNumberFormat="1" applyFont="1" applyBorder="1" applyAlignment="1">
      <alignment horizontal="right" vertical="center" indent="2"/>
    </xf>
    <xf numFmtId="10" fontId="25" fillId="0" borderId="8" xfId="12" applyNumberFormat="1" applyFont="1" applyBorder="1" applyAlignment="1">
      <alignment horizontal="right" vertical="center" indent="2"/>
    </xf>
    <xf numFmtId="10" fontId="25" fillId="0" borderId="17" xfId="12" applyNumberFormat="1" applyFont="1" applyBorder="1" applyAlignment="1">
      <alignment horizontal="right" vertical="center" indent="2"/>
    </xf>
    <xf numFmtId="10" fontId="25" fillId="0" borderId="35" xfId="12" applyNumberFormat="1" applyFont="1" applyBorder="1" applyAlignment="1">
      <alignment horizontal="right" vertical="center" indent="2"/>
    </xf>
    <xf numFmtId="0" fontId="12" fillId="0" borderId="0" xfId="12" applyFont="1" applyAlignment="1">
      <alignment vertical="center"/>
    </xf>
    <xf numFmtId="0" fontId="37" fillId="0" borderId="0" xfId="12" applyFont="1"/>
    <xf numFmtId="0" fontId="11" fillId="0" borderId="0" xfId="12" applyFont="1" applyFill="1" applyBorder="1" applyAlignment="1">
      <alignment horizontal="center" vertical="center"/>
    </xf>
    <xf numFmtId="0" fontId="8" fillId="0" borderId="0" xfId="12" applyBorder="1"/>
    <xf numFmtId="0" fontId="12" fillId="0" borderId="0" xfId="12" applyFont="1" applyBorder="1" applyAlignment="1">
      <alignment vertical="center"/>
    </xf>
    <xf numFmtId="0" fontId="8" fillId="0" borderId="0" xfId="12" applyBorder="1" applyAlignment="1">
      <alignment vertical="center"/>
    </xf>
    <xf numFmtId="0" fontId="8" fillId="0" borderId="17" xfId="12" applyFont="1" applyFill="1" applyBorder="1" applyAlignment="1">
      <alignment horizontal="right" vertical="center" indent="2"/>
    </xf>
    <xf numFmtId="0" fontId="36" fillId="0" borderId="0" xfId="12" applyFont="1"/>
    <xf numFmtId="0" fontId="8" fillId="0" borderId="5" xfId="12" applyBorder="1" applyAlignment="1">
      <alignment vertical="center"/>
    </xf>
    <xf numFmtId="0" fontId="7" fillId="0" borderId="0" xfId="0" applyFont="1" applyAlignment="1">
      <alignment horizontal="center" vertical="center" wrapText="1"/>
    </xf>
    <xf numFmtId="0" fontId="38" fillId="0" borderId="0" xfId="0" applyFont="1" applyAlignment="1">
      <alignment vertical="center"/>
    </xf>
    <xf numFmtId="166" fontId="14" fillId="0" borderId="0" xfId="17" applyNumberFormat="1" applyFont="1" applyBorder="1" applyAlignment="1">
      <alignment horizontal="left" vertical="center" wrapText="1"/>
    </xf>
    <xf numFmtId="166" fontId="8" fillId="0" borderId="7" xfId="17" applyNumberFormat="1" applyFont="1" applyBorder="1" applyAlignment="1">
      <alignment horizontal="left" vertical="center" wrapText="1" indent="2"/>
    </xf>
    <xf numFmtId="166" fontId="8" fillId="0" borderId="17" xfId="17" applyNumberFormat="1" applyFont="1" applyBorder="1" applyAlignment="1">
      <alignment horizontal="left" vertical="center" wrapText="1" indent="2"/>
    </xf>
    <xf numFmtId="166" fontId="8" fillId="0" borderId="29" xfId="17" applyNumberFormat="1" applyFont="1" applyBorder="1" applyAlignment="1">
      <alignment horizontal="left" vertical="center" wrapText="1" indent="2"/>
    </xf>
    <xf numFmtId="0" fontId="8" fillId="0" borderId="0" xfId="3" applyFill="1"/>
    <xf numFmtId="0" fontId="7" fillId="0" borderId="0" xfId="0" applyFont="1" applyAlignment="1">
      <alignment vertical="center" wrapText="1"/>
    </xf>
    <xf numFmtId="0" fontId="0" fillId="0" borderId="0" xfId="0" applyBorder="1" applyAlignment="1">
      <alignment vertical="center"/>
    </xf>
    <xf numFmtId="0" fontId="39" fillId="0" borderId="0" xfId="0" applyFont="1" applyFill="1" applyBorder="1" applyAlignment="1">
      <alignment vertical="center"/>
    </xf>
    <xf numFmtId="0" fontId="0" fillId="0" borderId="0" xfId="0" applyAlignment="1">
      <alignment horizontal="center" vertical="center"/>
    </xf>
    <xf numFmtId="0" fontId="23" fillId="0" borderId="11" xfId="0" applyFont="1" applyBorder="1" applyAlignment="1">
      <alignment vertical="center" wrapText="1"/>
    </xf>
    <xf numFmtId="14" fontId="23" fillId="0" borderId="11" xfId="0" applyNumberFormat="1" applyFont="1" applyBorder="1" applyAlignment="1">
      <alignment horizontal="center" vertical="center" wrapText="1"/>
    </xf>
    <xf numFmtId="0" fontId="0" fillId="0" borderId="0" xfId="0" applyAlignment="1">
      <alignment vertical="center" wrapText="1"/>
    </xf>
    <xf numFmtId="0" fontId="23" fillId="3" borderId="11" xfId="0" applyFont="1" applyFill="1" applyBorder="1" applyAlignment="1">
      <alignment vertical="center" wrapText="1"/>
    </xf>
    <xf numFmtId="14" fontId="23" fillId="3" borderId="11" xfId="0" applyNumberFormat="1" applyFont="1" applyFill="1" applyBorder="1" applyAlignment="1">
      <alignment horizontal="center" vertical="center" wrapText="1"/>
    </xf>
    <xf numFmtId="0" fontId="23" fillId="0" borderId="0" xfId="0" applyFont="1" applyAlignment="1">
      <alignment horizontal="center"/>
    </xf>
    <xf numFmtId="0" fontId="20" fillId="0" borderId="7" xfId="0" applyFont="1" applyBorder="1" applyAlignment="1">
      <alignment vertical="center"/>
    </xf>
    <xf numFmtId="0" fontId="20" fillId="0" borderId="17" xfId="0" applyFont="1" applyBorder="1" applyAlignment="1">
      <alignment vertical="center"/>
    </xf>
    <xf numFmtId="0" fontId="20" fillId="0" borderId="9" xfId="0" applyFont="1" applyBorder="1" applyAlignment="1">
      <alignment vertical="center"/>
    </xf>
    <xf numFmtId="0" fontId="37" fillId="0" borderId="0" xfId="0" applyFont="1" applyFill="1" applyBorder="1" applyAlignment="1">
      <alignment vertical="center"/>
    </xf>
    <xf numFmtId="0" fontId="13" fillId="0" borderId="0" xfId="12" applyFont="1" applyAlignment="1">
      <alignment vertical="center"/>
    </xf>
    <xf numFmtId="0" fontId="8" fillId="0" borderId="0" xfId="12" applyAlignment="1">
      <alignment horizontal="right"/>
    </xf>
    <xf numFmtId="10" fontId="8" fillId="0" borderId="0" xfId="12" applyNumberFormat="1"/>
    <xf numFmtId="0" fontId="15" fillId="0" borderId="0" xfId="12" applyFont="1" applyAlignment="1">
      <alignment vertical="center"/>
    </xf>
    <xf numFmtId="0" fontId="8" fillId="0" borderId="0" xfId="12" applyAlignment="1">
      <alignment horizontal="left" vertical="center"/>
    </xf>
    <xf numFmtId="0" fontId="15" fillId="0" borderId="0" xfId="12" applyFont="1" applyAlignment="1">
      <alignment horizontal="left" vertical="center"/>
    </xf>
    <xf numFmtId="0" fontId="13" fillId="0" borderId="0" xfId="0" applyFont="1" applyAlignment="1">
      <alignment horizontal="center" vertical="center"/>
    </xf>
    <xf numFmtId="0" fontId="0" fillId="0" borderId="7" xfId="0" applyBorder="1" applyAlignment="1">
      <alignment vertical="center"/>
    </xf>
    <xf numFmtId="0" fontId="0" fillId="0" borderId="9" xfId="0" applyBorder="1" applyAlignment="1">
      <alignment vertical="center"/>
    </xf>
    <xf numFmtId="0" fontId="41" fillId="0" borderId="0" xfId="0" applyFont="1" applyAlignment="1">
      <alignment vertical="center"/>
    </xf>
    <xf numFmtId="0" fontId="40" fillId="0" borderId="0" xfId="0" applyFont="1" applyAlignment="1">
      <alignment vertical="center"/>
    </xf>
    <xf numFmtId="0" fontId="29" fillId="0" borderId="11" xfId="0" applyFont="1" applyBorder="1"/>
    <xf numFmtId="0" fontId="31" fillId="0" borderId="11" xfId="0" applyFont="1" applyBorder="1" applyAlignment="1">
      <alignment horizontal="center"/>
    </xf>
    <xf numFmtId="164" fontId="8" fillId="0" borderId="0" xfId="39" applyNumberFormat="1"/>
    <xf numFmtId="173" fontId="23" fillId="0" borderId="8" xfId="1" applyNumberFormat="1" applyFont="1" applyBorder="1" applyAlignment="1">
      <alignment vertical="center"/>
    </xf>
    <xf numFmtId="173" fontId="23" fillId="0" borderId="35" xfId="1" applyNumberFormat="1" applyFont="1" applyBorder="1" applyAlignment="1">
      <alignment vertical="center"/>
    </xf>
    <xf numFmtId="173" fontId="23" fillId="0" borderId="10" xfId="1" applyNumberFormat="1" applyFont="1" applyBorder="1" applyAlignment="1">
      <alignment vertical="center"/>
    </xf>
    <xf numFmtId="4" fontId="14" fillId="0" borderId="18" xfId="6" applyNumberFormat="1" applyFont="1" applyBorder="1" applyAlignment="1">
      <alignment vertical="center"/>
    </xf>
    <xf numFmtId="4" fontId="14" fillId="0" borderId="44" xfId="6" applyNumberFormat="1" applyFont="1" applyBorder="1" applyAlignment="1">
      <alignment vertical="center"/>
    </xf>
    <xf numFmtId="4" fontId="14" fillId="0" borderId="18" xfId="6" applyNumberFormat="1" applyFont="1" applyBorder="1"/>
    <xf numFmtId="4" fontId="14" fillId="0" borderId="44" xfId="6" applyNumberFormat="1" applyFont="1" applyBorder="1"/>
    <xf numFmtId="9" fontId="14" fillId="0" borderId="40" xfId="2" applyNumberFormat="1" applyFont="1" applyBorder="1" applyAlignment="1">
      <alignment horizontal="center"/>
    </xf>
    <xf numFmtId="0" fontId="16" fillId="0" borderId="11" xfId="3" applyFont="1" applyBorder="1" applyAlignment="1">
      <alignment horizontal="center" vertical="center" wrapText="1"/>
    </xf>
    <xf numFmtId="0" fontId="14" fillId="0" borderId="7" xfId="12" applyFont="1" applyFill="1" applyBorder="1" applyAlignment="1">
      <alignment horizontal="left" vertical="center"/>
    </xf>
    <xf numFmtId="0" fontId="14" fillId="0" borderId="17" xfId="12" applyFont="1" applyFill="1" applyBorder="1" applyAlignment="1">
      <alignment horizontal="left" vertical="center"/>
    </xf>
    <xf numFmtId="0" fontId="14" fillId="0" borderId="29" xfId="12" applyFont="1" applyFill="1" applyBorder="1" applyAlignment="1">
      <alignment horizontal="left" vertical="center"/>
    </xf>
    <xf numFmtId="0" fontId="14" fillId="0" borderId="5" xfId="12" applyFont="1" applyFill="1" applyBorder="1" applyAlignment="1">
      <alignment horizontal="left" vertical="center"/>
    </xf>
    <xf numFmtId="0" fontId="14" fillId="0" borderId="23" xfId="12" applyFont="1" applyFill="1" applyBorder="1" applyAlignment="1">
      <alignment horizontal="left" vertical="center"/>
    </xf>
    <xf numFmtId="0" fontId="14" fillId="0" borderId="9" xfId="12" applyFont="1" applyFill="1" applyBorder="1" applyAlignment="1">
      <alignment horizontal="left" vertical="center"/>
    </xf>
    <xf numFmtId="0" fontId="14" fillId="0" borderId="7" xfId="12" applyFont="1" applyFill="1" applyBorder="1" applyAlignment="1">
      <alignment horizontal="center" vertical="center"/>
    </xf>
    <xf numFmtId="0" fontId="14" fillId="0" borderId="17" xfId="12" applyFont="1" applyFill="1" applyBorder="1" applyAlignment="1">
      <alignment horizontal="center" vertical="center"/>
    </xf>
    <xf numFmtId="0" fontId="14" fillId="0" borderId="17" xfId="12" applyFont="1" applyFill="1" applyBorder="1" applyAlignment="1">
      <alignment horizontal="justify" vertical="center"/>
    </xf>
    <xf numFmtId="0" fontId="14" fillId="0" borderId="29" xfId="12" applyFont="1" applyFill="1" applyBorder="1" applyAlignment="1">
      <alignment horizontal="justify" vertical="center"/>
    </xf>
    <xf numFmtId="172" fontId="25" fillId="0" borderId="19" xfId="8" applyNumberFormat="1" applyFont="1" applyBorder="1" applyAlignment="1">
      <alignment vertical="center"/>
    </xf>
    <xf numFmtId="172" fontId="25" fillId="0" borderId="7" xfId="8" applyNumberFormat="1" applyFont="1" applyBorder="1" applyAlignment="1">
      <alignment vertical="center"/>
    </xf>
    <xf numFmtId="172" fontId="25" fillId="0" borderId="9" xfId="8" applyNumberFormat="1" applyFont="1" applyBorder="1" applyAlignment="1">
      <alignment vertical="center"/>
    </xf>
    <xf numFmtId="172" fontId="25" fillId="0" borderId="8" xfId="8" applyNumberFormat="1" applyFont="1" applyBorder="1" applyAlignment="1">
      <alignment vertical="center"/>
    </xf>
    <xf numFmtId="172" fontId="25" fillId="0" borderId="17" xfId="8" applyNumberFormat="1" applyFont="1" applyBorder="1" applyAlignment="1">
      <alignment vertical="center"/>
    </xf>
    <xf numFmtId="172" fontId="25" fillId="0" borderId="35" xfId="8" applyNumberFormat="1" applyFont="1" applyBorder="1" applyAlignment="1">
      <alignment vertical="center"/>
    </xf>
    <xf numFmtId="172" fontId="25" fillId="0" borderId="10" xfId="8" applyNumberFormat="1" applyFont="1" applyBorder="1" applyAlignment="1">
      <alignment vertical="center"/>
    </xf>
    <xf numFmtId="172" fontId="17" fillId="0" borderId="7" xfId="44" applyNumberFormat="1" applyFont="1" applyBorder="1" applyAlignment="1">
      <alignment vertical="center"/>
    </xf>
    <xf numFmtId="172" fontId="17" fillId="0" borderId="9" xfId="44" applyNumberFormat="1" applyFont="1" applyBorder="1" applyAlignment="1">
      <alignment vertical="center"/>
    </xf>
    <xf numFmtId="173" fontId="17" fillId="0" borderId="8" xfId="44" applyNumberFormat="1" applyFont="1" applyBorder="1" applyAlignment="1">
      <alignment vertical="center"/>
    </xf>
    <xf numFmtId="173" fontId="17" fillId="0" borderId="35" xfId="44" applyNumberFormat="1" applyFont="1" applyBorder="1" applyAlignment="1">
      <alignment vertical="center"/>
    </xf>
    <xf numFmtId="173" fontId="17" fillId="0" borderId="10" xfId="44" applyNumberFormat="1" applyFont="1" applyBorder="1" applyAlignment="1">
      <alignment vertical="center"/>
    </xf>
    <xf numFmtId="0" fontId="14" fillId="0" borderId="0" xfId="42" applyFont="1" applyAlignment="1">
      <alignment vertical="center"/>
    </xf>
    <xf numFmtId="0" fontId="27" fillId="0" borderId="0" xfId="42" applyFont="1"/>
    <xf numFmtId="3" fontId="25" fillId="0" borderId="27" xfId="8" applyNumberFormat="1" applyFont="1" applyBorder="1" applyAlignment="1">
      <alignment vertical="center"/>
    </xf>
    <xf numFmtId="4" fontId="25" fillId="0" borderId="10" xfId="8" applyNumberFormat="1" applyFont="1" applyBorder="1" applyAlignment="1">
      <alignment vertical="center"/>
    </xf>
    <xf numFmtId="0" fontId="14" fillId="0" borderId="7" xfId="12" applyFont="1" applyFill="1" applyBorder="1" applyAlignment="1">
      <alignment vertical="center"/>
    </xf>
    <xf numFmtId="0" fontId="14" fillId="0" borderId="17" xfId="12" applyFont="1" applyFill="1" applyBorder="1" applyAlignment="1">
      <alignment vertical="center"/>
    </xf>
    <xf numFmtId="0" fontId="14" fillId="0" borderId="9" xfId="12" applyFont="1" applyFill="1" applyBorder="1" applyAlignment="1">
      <alignment vertical="center"/>
    </xf>
    <xf numFmtId="172" fontId="26" fillId="0" borderId="23" xfId="8" applyNumberFormat="1" applyFont="1" applyFill="1" applyBorder="1" applyAlignment="1">
      <alignment horizontal="right" vertical="center"/>
    </xf>
    <xf numFmtId="172" fontId="25" fillId="0" borderId="17" xfId="8" applyNumberFormat="1" applyFont="1" applyFill="1" applyBorder="1" applyAlignment="1">
      <alignment horizontal="right" vertical="center"/>
    </xf>
    <xf numFmtId="172" fontId="26" fillId="0" borderId="17" xfId="8" applyNumberFormat="1" applyFont="1" applyFill="1" applyBorder="1" applyAlignment="1">
      <alignment horizontal="right" vertical="center"/>
    </xf>
    <xf numFmtId="172" fontId="26" fillId="0" borderId="9" xfId="8" applyNumberFormat="1" applyFont="1" applyFill="1" applyBorder="1" applyAlignment="1">
      <alignment horizontal="right" vertical="center"/>
    </xf>
    <xf numFmtId="173" fontId="25" fillId="0" borderId="15" xfId="8" applyNumberFormat="1" applyFont="1" applyBorder="1" applyAlignment="1">
      <alignment vertical="center"/>
    </xf>
    <xf numFmtId="173" fontId="25" fillId="0" borderId="21" xfId="8" applyNumberFormat="1" applyFont="1" applyBorder="1" applyAlignment="1">
      <alignment vertical="center"/>
    </xf>
    <xf numFmtId="172" fontId="25" fillId="0" borderId="36" xfId="8" applyNumberFormat="1" applyFont="1" applyBorder="1" applyAlignment="1">
      <alignment vertical="center"/>
    </xf>
    <xf numFmtId="172" fontId="16" fillId="0" borderId="23" xfId="1" applyNumberFormat="1" applyFont="1" applyFill="1" applyBorder="1" applyAlignment="1">
      <alignment horizontal="right" vertical="center"/>
    </xf>
    <xf numFmtId="172" fontId="16" fillId="0" borderId="17" xfId="1" applyNumberFormat="1" applyFont="1" applyFill="1" applyBorder="1" applyAlignment="1">
      <alignment horizontal="right" vertical="center"/>
    </xf>
    <xf numFmtId="172" fontId="16" fillId="0" borderId="29" xfId="1" applyNumberFormat="1" applyFont="1" applyFill="1" applyBorder="1" applyAlignment="1">
      <alignment horizontal="right" vertical="center"/>
    </xf>
    <xf numFmtId="0" fontId="42" fillId="0" borderId="18" xfId="0" applyFont="1" applyBorder="1" applyAlignment="1">
      <alignment vertical="center"/>
    </xf>
    <xf numFmtId="172" fontId="23" fillId="0" borderId="54" xfId="1" applyNumberFormat="1" applyFont="1" applyBorder="1" applyAlignment="1">
      <alignment vertical="center"/>
    </xf>
    <xf numFmtId="172" fontId="23" fillId="0" borderId="55" xfId="1" applyNumberFormat="1" applyFont="1" applyBorder="1" applyAlignment="1">
      <alignment vertical="center"/>
    </xf>
    <xf numFmtId="172" fontId="23" fillId="0" borderId="18" xfId="1" applyNumberFormat="1" applyFont="1" applyBorder="1" applyAlignment="1">
      <alignment vertical="center"/>
    </xf>
    <xf numFmtId="172" fontId="23" fillId="0" borderId="11" xfId="1" applyNumberFormat="1" applyFont="1" applyBorder="1" applyAlignment="1">
      <alignment vertical="center"/>
    </xf>
    <xf numFmtId="172" fontId="23" fillId="0" borderId="44" xfId="1" applyNumberFormat="1" applyFont="1" applyBorder="1" applyAlignment="1">
      <alignment vertical="center"/>
    </xf>
    <xf numFmtId="172" fontId="23" fillId="0" borderId="56" xfId="1" applyNumberFormat="1" applyFont="1" applyBorder="1" applyAlignment="1">
      <alignment vertical="center"/>
    </xf>
    <xf numFmtId="0" fontId="15" fillId="0" borderId="0" xfId="38" applyFont="1" applyBorder="1" applyAlignment="1">
      <alignment vertical="center"/>
    </xf>
    <xf numFmtId="0" fontId="43" fillId="0" borderId="0" xfId="38" applyFont="1" applyBorder="1" applyAlignment="1">
      <alignment vertical="center"/>
    </xf>
    <xf numFmtId="172" fontId="15" fillId="0" borderId="1" xfId="1" applyNumberFormat="1" applyFont="1" applyBorder="1" applyAlignment="1">
      <alignment vertical="center"/>
    </xf>
    <xf numFmtId="172" fontId="15" fillId="0" borderId="43" xfId="1" applyNumberFormat="1" applyFont="1" applyBorder="1" applyAlignment="1">
      <alignment vertical="center"/>
    </xf>
    <xf numFmtId="172" fontId="15" fillId="0" borderId="2" xfId="1" applyNumberFormat="1" applyFont="1" applyBorder="1" applyAlignment="1">
      <alignment vertical="center"/>
    </xf>
    <xf numFmtId="172" fontId="15" fillId="0" borderId="24" xfId="1" applyNumberFormat="1" applyFont="1" applyBorder="1" applyAlignment="1">
      <alignment vertical="center"/>
    </xf>
    <xf numFmtId="172" fontId="15" fillId="0" borderId="0" xfId="1" applyNumberFormat="1" applyFont="1" applyBorder="1" applyAlignment="1">
      <alignment vertical="center"/>
    </xf>
    <xf numFmtId="172" fontId="15" fillId="0" borderId="41" xfId="1" applyNumberFormat="1" applyFont="1" applyBorder="1" applyAlignment="1">
      <alignment vertical="center"/>
    </xf>
    <xf numFmtId="172" fontId="15" fillId="0" borderId="22" xfId="1" applyNumberFormat="1" applyFont="1" applyBorder="1" applyAlignment="1">
      <alignment vertical="center"/>
    </xf>
    <xf numFmtId="172" fontId="15" fillId="0" borderId="32" xfId="1" applyNumberFormat="1" applyFont="1" applyBorder="1" applyAlignment="1">
      <alignment vertical="center"/>
    </xf>
    <xf numFmtId="172" fontId="15" fillId="0" borderId="42" xfId="1" applyNumberFormat="1" applyFont="1" applyBorder="1" applyAlignment="1">
      <alignment vertical="center"/>
    </xf>
    <xf numFmtId="0" fontId="43" fillId="0" borderId="0" xfId="12" applyFont="1" applyAlignment="1">
      <alignment vertical="center"/>
    </xf>
    <xf numFmtId="173" fontId="25" fillId="0" borderId="26" xfId="8" applyNumberFormat="1" applyFont="1" applyBorder="1" applyAlignment="1">
      <alignment vertical="center"/>
    </xf>
    <xf numFmtId="0" fontId="43" fillId="0" borderId="0" xfId="12" applyFont="1"/>
    <xf numFmtId="0" fontId="8" fillId="0" borderId="29" xfId="12" applyFont="1" applyBorder="1" applyAlignment="1">
      <alignment vertical="center"/>
    </xf>
    <xf numFmtId="0" fontId="8" fillId="0" borderId="24" xfId="12" applyFont="1" applyFill="1" applyBorder="1" applyAlignment="1">
      <alignment vertical="center"/>
    </xf>
    <xf numFmtId="0" fontId="14" fillId="0" borderId="34" xfId="12" applyFont="1" applyBorder="1" applyAlignment="1">
      <alignment vertical="center"/>
    </xf>
    <xf numFmtId="0" fontId="8" fillId="0" borderId="36" xfId="12" applyFont="1" applyBorder="1" applyAlignment="1">
      <alignment horizontal="left" vertical="center" indent="1"/>
    </xf>
    <xf numFmtId="0" fontId="8" fillId="0" borderId="58" xfId="12" applyFont="1" applyBorder="1" applyAlignment="1">
      <alignment horizontal="left" vertical="center" indent="1"/>
    </xf>
    <xf numFmtId="0" fontId="8" fillId="0" borderId="7" xfId="12" applyFont="1" applyFill="1" applyBorder="1" applyAlignment="1">
      <alignment horizontal="left" vertical="center" indent="2"/>
    </xf>
    <xf numFmtId="0" fontId="8" fillId="0" borderId="17" xfId="12" applyFont="1" applyFill="1" applyBorder="1" applyAlignment="1">
      <alignment horizontal="left" vertical="center" indent="2"/>
    </xf>
    <xf numFmtId="0" fontId="8" fillId="0" borderId="29" xfId="12" applyFont="1" applyFill="1" applyBorder="1" applyAlignment="1">
      <alignment horizontal="left" vertical="center" indent="2"/>
    </xf>
    <xf numFmtId="0" fontId="46" fillId="0" borderId="13" xfId="12" applyFont="1" applyBorder="1" applyAlignment="1">
      <alignment horizontal="left" vertical="center" indent="1"/>
    </xf>
    <xf numFmtId="3" fontId="35" fillId="0" borderId="3" xfId="8" applyNumberFormat="1" applyFont="1" applyBorder="1" applyAlignment="1">
      <alignment vertical="center"/>
    </xf>
    <xf numFmtId="4" fontId="35" fillId="0" borderId="4" xfId="8" applyNumberFormat="1" applyFont="1" applyBorder="1" applyAlignment="1">
      <alignment vertical="center"/>
    </xf>
    <xf numFmtId="0" fontId="46" fillId="0" borderId="38" xfId="12" applyFont="1" applyBorder="1" applyAlignment="1">
      <alignment horizontal="left" vertical="center" indent="1"/>
    </xf>
    <xf numFmtId="3" fontId="35" fillId="0" borderId="44" xfId="8" applyNumberFormat="1" applyFont="1" applyBorder="1" applyAlignment="1">
      <alignment vertical="center"/>
    </xf>
    <xf numFmtId="4" fontId="35" fillId="0" borderId="40" xfId="8" applyNumberFormat="1" applyFont="1" applyBorder="1" applyAlignment="1">
      <alignment vertical="center"/>
    </xf>
    <xf numFmtId="4" fontId="23" fillId="0" borderId="21" xfId="8" applyNumberFormat="1" applyFont="1" applyBorder="1" applyAlignment="1">
      <alignment horizontal="right" vertical="center"/>
    </xf>
    <xf numFmtId="0" fontId="8" fillId="0" borderId="7" xfId="12" applyFont="1" applyBorder="1" applyAlignment="1">
      <alignment horizontal="left" vertical="center" indent="2"/>
    </xf>
    <xf numFmtId="0" fontId="8" fillId="0" borderId="17" xfId="12" applyFont="1" applyBorder="1" applyAlignment="1">
      <alignment horizontal="left" vertical="center" indent="2"/>
    </xf>
    <xf numFmtId="0" fontId="8" fillId="0" borderId="9" xfId="12" applyFont="1" applyBorder="1" applyAlignment="1">
      <alignment horizontal="left" vertical="center" indent="2"/>
    </xf>
    <xf numFmtId="0" fontId="8" fillId="0" borderId="29" xfId="12" applyFont="1" applyBorder="1" applyAlignment="1">
      <alignment horizontal="left" vertical="center" indent="2"/>
    </xf>
    <xf numFmtId="3" fontId="23" fillId="0" borderId="14" xfId="12" applyNumberFormat="1" applyFont="1" applyBorder="1" applyAlignment="1">
      <alignment horizontal="right" vertical="center"/>
    </xf>
    <xf numFmtId="3" fontId="23" fillId="0" borderId="20" xfId="12" applyNumberFormat="1" applyFont="1" applyBorder="1" applyAlignment="1">
      <alignment horizontal="right" vertical="center"/>
    </xf>
    <xf numFmtId="4" fontId="23" fillId="0" borderId="15" xfId="12" applyNumberFormat="1" applyFont="1" applyBorder="1" applyAlignment="1">
      <alignment horizontal="right" vertical="center"/>
    </xf>
    <xf numFmtId="4" fontId="23" fillId="0" borderId="21" xfId="12" applyNumberFormat="1" applyFont="1" applyBorder="1" applyAlignment="1">
      <alignment horizontal="right" vertical="center"/>
    </xf>
    <xf numFmtId="4" fontId="23" fillId="0" borderId="16" xfId="8" applyNumberFormat="1" applyFont="1" applyBorder="1" applyAlignment="1">
      <alignment horizontal="right" vertical="center"/>
    </xf>
    <xf numFmtId="3" fontId="23" fillId="0" borderId="54" xfId="8" applyNumberFormat="1" applyFont="1" applyBorder="1" applyAlignment="1">
      <alignment horizontal="right" vertical="center"/>
    </xf>
    <xf numFmtId="0" fontId="0" fillId="0" borderId="0" xfId="0" applyAlignment="1">
      <alignment horizontal="right"/>
    </xf>
    <xf numFmtId="3" fontId="23" fillId="0" borderId="34" xfId="8" applyNumberFormat="1" applyFont="1" applyBorder="1" applyAlignment="1">
      <alignment horizontal="right" vertical="center"/>
    </xf>
    <xf numFmtId="3" fontId="23" fillId="0" borderId="58" xfId="8" applyNumberFormat="1" applyFont="1" applyBorder="1" applyAlignment="1">
      <alignment horizontal="right" vertical="center"/>
    </xf>
    <xf numFmtId="3" fontId="23" fillId="0" borderId="44" xfId="8" applyNumberFormat="1" applyFont="1" applyBorder="1" applyAlignment="1">
      <alignment horizontal="right" vertical="center"/>
    </xf>
    <xf numFmtId="0" fontId="43" fillId="0" borderId="0" xfId="42" applyFont="1"/>
    <xf numFmtId="0" fontId="14" fillId="0" borderId="34" xfId="12" applyFont="1" applyFill="1" applyBorder="1" applyAlignment="1">
      <alignment horizontal="center" vertical="center"/>
    </xf>
    <xf numFmtId="0" fontId="14" fillId="0" borderId="36" xfId="12" applyFont="1" applyFill="1" applyBorder="1" applyAlignment="1">
      <alignment horizontal="center" vertical="center"/>
    </xf>
    <xf numFmtId="0" fontId="14" fillId="2" borderId="3" xfId="12" applyFont="1" applyFill="1" applyBorder="1" applyAlignment="1">
      <alignment horizontal="center" vertical="center" wrapText="1"/>
    </xf>
    <xf numFmtId="172" fontId="25" fillId="0" borderId="68" xfId="8" applyNumberFormat="1" applyFont="1" applyBorder="1" applyAlignment="1">
      <alignment vertical="center"/>
    </xf>
    <xf numFmtId="0" fontId="8" fillId="0" borderId="0" xfId="12" applyAlignment="1"/>
    <xf numFmtId="173" fontId="25" fillId="0" borderId="8" xfId="8" applyNumberFormat="1" applyFont="1" applyBorder="1" applyAlignment="1">
      <alignment vertical="center"/>
    </xf>
    <xf numFmtId="173" fontId="25" fillId="0" borderId="10" xfId="8" applyNumberFormat="1" applyFont="1" applyBorder="1" applyAlignment="1">
      <alignment vertical="center"/>
    </xf>
    <xf numFmtId="3" fontId="8" fillId="0" borderId="0" xfId="12" applyNumberFormat="1"/>
    <xf numFmtId="0" fontId="8" fillId="0" borderId="0" xfId="12" applyFont="1" applyAlignment="1"/>
    <xf numFmtId="1" fontId="17" fillId="0" borderId="17" xfId="0" applyNumberFormat="1" applyFont="1" applyBorder="1" applyAlignment="1">
      <alignment horizontal="center"/>
    </xf>
    <xf numFmtId="3" fontId="17" fillId="0" borderId="17" xfId="0" applyNumberFormat="1" applyFont="1" applyBorder="1" applyAlignment="1">
      <alignment horizontal="center"/>
    </xf>
    <xf numFmtId="172" fontId="17" fillId="0" borderId="8" xfId="8" applyNumberFormat="1" applyFont="1" applyBorder="1" applyAlignment="1">
      <alignment vertical="center"/>
    </xf>
    <xf numFmtId="172" fontId="17" fillId="0" borderId="35" xfId="8" applyNumberFormat="1" applyFont="1" applyBorder="1" applyAlignment="1">
      <alignment vertical="center"/>
    </xf>
    <xf numFmtId="172" fontId="17" fillId="0" borderId="10" xfId="8" applyNumberFormat="1" applyFont="1" applyBorder="1" applyAlignment="1">
      <alignment vertical="center"/>
    </xf>
    <xf numFmtId="0" fontId="27" fillId="0" borderId="0" xfId="12" applyFont="1" applyAlignment="1"/>
    <xf numFmtId="171" fontId="8" fillId="0" borderId="0" xfId="12" applyNumberFormat="1" applyAlignment="1">
      <alignment vertical="center"/>
    </xf>
    <xf numFmtId="0" fontId="48" fillId="0" borderId="0" xfId="0" applyFont="1"/>
    <xf numFmtId="166" fontId="15" fillId="0" borderId="0" xfId="17" applyNumberFormat="1" applyFont="1" applyFill="1" applyBorder="1" applyAlignment="1">
      <alignment horizontal="left" vertical="center"/>
    </xf>
    <xf numFmtId="0" fontId="27" fillId="0" borderId="0" xfId="3" applyFont="1" applyFill="1"/>
    <xf numFmtId="0" fontId="14" fillId="0" borderId="5" xfId="12" applyFont="1" applyFill="1" applyBorder="1" applyAlignment="1">
      <alignment horizontal="center" vertical="center" wrapText="1"/>
    </xf>
    <xf numFmtId="0" fontId="8" fillId="0" borderId="0" xfId="0" applyFont="1" applyFill="1" applyBorder="1" applyAlignment="1">
      <alignment horizontal="center"/>
    </xf>
    <xf numFmtId="0" fontId="8" fillId="0" borderId="0" xfId="12" applyFont="1" applyFill="1" applyAlignment="1">
      <alignment vertical="center"/>
    </xf>
    <xf numFmtId="0" fontId="14" fillId="0" borderId="34" xfId="42" applyFont="1" applyFill="1" applyBorder="1" applyAlignment="1">
      <alignment horizontal="justify" vertical="center"/>
    </xf>
    <xf numFmtId="0" fontId="14" fillId="0" borderId="36" xfId="42" applyFont="1" applyFill="1" applyBorder="1" applyAlignment="1">
      <alignment horizontal="justify" vertical="center"/>
    </xf>
    <xf numFmtId="0" fontId="14" fillId="0" borderId="58" xfId="42" applyFont="1" applyFill="1" applyBorder="1" applyAlignment="1">
      <alignment horizontal="justify" vertical="center"/>
    </xf>
    <xf numFmtId="0" fontId="14" fillId="0" borderId="38" xfId="42" applyFont="1" applyFill="1" applyBorder="1" applyAlignment="1">
      <alignment horizontal="justify" vertical="center"/>
    </xf>
    <xf numFmtId="0" fontId="11" fillId="0" borderId="5" xfId="12" applyFont="1" applyFill="1" applyBorder="1" applyAlignment="1">
      <alignment horizontal="center" vertical="center" wrapText="1"/>
    </xf>
    <xf numFmtId="10" fontId="17" fillId="0" borderId="16" xfId="27" applyNumberFormat="1" applyFont="1" applyFill="1" applyBorder="1" applyAlignment="1">
      <alignment horizontal="center" vertical="center"/>
    </xf>
    <xf numFmtId="10" fontId="17" fillId="0" borderId="40" xfId="27" applyNumberFormat="1" applyFont="1" applyFill="1" applyBorder="1" applyAlignment="1">
      <alignment horizontal="center" vertical="center"/>
    </xf>
    <xf numFmtId="0" fontId="49" fillId="0" borderId="0" xfId="0" applyFont="1"/>
    <xf numFmtId="0" fontId="8" fillId="0" borderId="0" xfId="17"/>
    <xf numFmtId="4" fontId="8" fillId="0" borderId="0" xfId="17" applyNumberFormat="1" applyAlignment="1">
      <alignment vertical="center"/>
    </xf>
    <xf numFmtId="4" fontId="17" fillId="0" borderId="7" xfId="6" applyNumberFormat="1" applyFont="1" applyBorder="1" applyAlignment="1">
      <alignment horizontal="right" vertical="center"/>
    </xf>
    <xf numFmtId="172" fontId="16" fillId="0" borderId="23" xfId="8" applyNumberFormat="1" applyFont="1" applyFill="1" applyBorder="1" applyAlignment="1">
      <alignment horizontal="right" vertical="center"/>
    </xf>
    <xf numFmtId="172" fontId="16" fillId="0" borderId="17" xfId="8" applyNumberFormat="1" applyFont="1" applyFill="1" applyBorder="1" applyAlignment="1">
      <alignment horizontal="right" vertical="center"/>
    </xf>
    <xf numFmtId="172" fontId="16" fillId="0" borderId="29" xfId="8" applyNumberFormat="1" applyFont="1" applyFill="1" applyBorder="1" applyAlignment="1">
      <alignment horizontal="right" vertical="center"/>
    </xf>
    <xf numFmtId="0" fontId="23" fillId="0" borderId="34" xfId="0" applyFont="1" applyFill="1" applyBorder="1" applyAlignment="1">
      <alignment horizontal="left" vertical="center" wrapText="1" indent="1"/>
    </xf>
    <xf numFmtId="0" fontId="23" fillId="0" borderId="36" xfId="0" applyFont="1" applyFill="1" applyBorder="1" applyAlignment="1">
      <alignment horizontal="left" vertical="center" indent="1"/>
    </xf>
    <xf numFmtId="0" fontId="23" fillId="0" borderId="58" xfId="0" applyFont="1" applyFill="1" applyBorder="1" applyAlignment="1">
      <alignment horizontal="left" vertical="center" indent="1"/>
    </xf>
    <xf numFmtId="0" fontId="23" fillId="0" borderId="11" xfId="0" applyFont="1" applyFill="1" applyBorder="1" applyAlignment="1">
      <alignment vertical="center" wrapText="1"/>
    </xf>
    <xf numFmtId="14" fontId="23" fillId="0" borderId="11" xfId="0" applyNumberFormat="1" applyFont="1" applyFill="1" applyBorder="1" applyAlignment="1">
      <alignment horizontal="center" vertical="center" wrapText="1"/>
    </xf>
    <xf numFmtId="0" fontId="14" fillId="0" borderId="1" xfId="12" applyFont="1" applyFill="1" applyBorder="1" applyAlignment="1">
      <alignment horizontal="justify" vertical="center"/>
    </xf>
    <xf numFmtId="0" fontId="50" fillId="0" borderId="23" xfId="12" applyFont="1" applyFill="1" applyBorder="1" applyAlignment="1">
      <alignment horizontal="left" vertical="center" indent="2"/>
    </xf>
    <xf numFmtId="171" fontId="43" fillId="0" borderId="27" xfId="6" applyNumberFormat="1" applyFont="1" applyBorder="1" applyAlignment="1">
      <alignment vertical="center"/>
    </xf>
    <xf numFmtId="0" fontId="17" fillId="0" borderId="17" xfId="37" applyFont="1" applyFill="1" applyBorder="1" applyAlignment="1">
      <alignment horizontal="left" vertical="center"/>
    </xf>
    <xf numFmtId="0" fontId="19" fillId="0" borderId="0" xfId="46" applyFont="1" applyAlignment="1">
      <alignment vertical="center"/>
    </xf>
    <xf numFmtId="0" fontId="7" fillId="0" borderId="0" xfId="46" applyFont="1" applyAlignment="1">
      <alignment vertical="center" wrapText="1"/>
    </xf>
    <xf numFmtId="0" fontId="3" fillId="0" borderId="0" xfId="46"/>
    <xf numFmtId="0" fontId="16" fillId="4" borderId="11" xfId="46" applyFont="1" applyFill="1" applyBorder="1" applyAlignment="1">
      <alignment horizontal="center" vertical="center"/>
    </xf>
    <xf numFmtId="0" fontId="15" fillId="4" borderId="11" xfId="46" applyFont="1" applyFill="1" applyBorder="1" applyAlignment="1">
      <alignment horizontal="center" vertical="center" wrapText="1"/>
    </xf>
    <xf numFmtId="0" fontId="20" fillId="0" borderId="11" xfId="46" applyFont="1" applyBorder="1"/>
    <xf numFmtId="0" fontId="21" fillId="0" borderId="11" xfId="46" applyFont="1" applyFill="1" applyBorder="1" applyAlignment="1">
      <alignment horizontal="left" vertical="top" wrapText="1" indent="2"/>
    </xf>
    <xf numFmtId="0" fontId="21" fillId="0" borderId="11" xfId="46" applyFont="1" applyFill="1" applyBorder="1" applyAlignment="1">
      <alignment horizontal="center" vertical="top" wrapText="1"/>
    </xf>
    <xf numFmtId="0" fontId="22" fillId="0" borderId="11" xfId="46" applyFont="1" applyFill="1" applyBorder="1" applyAlignment="1">
      <alignment horizontal="center" vertical="top" wrapText="1"/>
    </xf>
    <xf numFmtId="0" fontId="3" fillId="0" borderId="0" xfId="46" applyAlignment="1">
      <alignment vertical="center"/>
    </xf>
    <xf numFmtId="0" fontId="44" fillId="0" borderId="0" xfId="46" applyFont="1" applyAlignment="1">
      <alignment vertical="center"/>
    </xf>
    <xf numFmtId="0" fontId="45" fillId="0" borderId="0" xfId="46" applyFont="1" applyAlignment="1">
      <alignment vertical="center"/>
    </xf>
    <xf numFmtId="0" fontId="11" fillId="0" borderId="0" xfId="46" applyFont="1" applyFill="1" applyBorder="1" applyAlignment="1">
      <alignment horizontal="center" vertical="center"/>
    </xf>
    <xf numFmtId="0" fontId="14" fillId="4" borderId="13" xfId="46" applyFont="1" applyFill="1" applyBorder="1" applyAlignment="1">
      <alignment horizontal="center" vertical="center" wrapText="1"/>
    </xf>
    <xf numFmtId="0" fontId="14" fillId="4" borderId="4" xfId="46" applyFont="1" applyFill="1" applyBorder="1" applyAlignment="1">
      <alignment horizontal="center" vertical="center" wrapText="1"/>
    </xf>
    <xf numFmtId="0" fontId="14" fillId="0" borderId="0" xfId="46" applyFont="1" applyFill="1" applyBorder="1" applyAlignment="1">
      <alignment horizontal="center" vertical="center" wrapText="1"/>
    </xf>
    <xf numFmtId="0" fontId="14" fillId="4" borderId="54" xfId="46" applyFont="1" applyFill="1" applyBorder="1" applyAlignment="1">
      <alignment horizontal="center" vertical="center" wrapText="1"/>
    </xf>
    <xf numFmtId="0" fontId="14" fillId="4" borderId="16" xfId="46" applyFont="1" applyFill="1" applyBorder="1" applyAlignment="1">
      <alignment horizontal="center" vertical="center" wrapText="1"/>
    </xf>
    <xf numFmtId="0" fontId="20" fillId="0" borderId="7" xfId="46" applyFont="1" applyBorder="1" applyAlignment="1">
      <alignment vertical="center" wrapText="1"/>
    </xf>
    <xf numFmtId="10" fontId="17" fillId="0" borderId="15" xfId="2" applyNumberFormat="1" applyFont="1" applyBorder="1" applyAlignment="1">
      <alignment horizontal="center" vertical="center" wrapText="1"/>
    </xf>
    <xf numFmtId="10" fontId="17" fillId="0" borderId="0" xfId="2" applyNumberFormat="1" applyFont="1" applyFill="1" applyBorder="1" applyAlignment="1">
      <alignment horizontal="center"/>
    </xf>
    <xf numFmtId="4" fontId="17" fillId="0" borderId="18" xfId="1" applyNumberFormat="1" applyFont="1" applyBorder="1" applyAlignment="1">
      <alignment vertical="center"/>
    </xf>
    <xf numFmtId="10" fontId="17" fillId="0" borderId="19" xfId="2" applyNumberFormat="1" applyFont="1" applyBorder="1" applyAlignment="1">
      <alignment horizontal="center" vertical="center" wrapText="1"/>
    </xf>
    <xf numFmtId="0" fontId="20" fillId="0" borderId="17" xfId="46" applyFont="1" applyBorder="1" applyAlignment="1">
      <alignment vertical="center" wrapText="1"/>
    </xf>
    <xf numFmtId="0" fontId="20" fillId="0" borderId="9" xfId="46" applyFont="1" applyBorder="1" applyAlignment="1">
      <alignment vertical="center" wrapText="1"/>
    </xf>
    <xf numFmtId="10" fontId="17" fillId="0" borderId="21" xfId="2" applyNumberFormat="1" applyFont="1" applyBorder="1" applyAlignment="1">
      <alignment horizontal="center" vertical="center" wrapText="1"/>
    </xf>
    <xf numFmtId="4" fontId="17" fillId="0" borderId="44" xfId="1" applyNumberFormat="1" applyFont="1" applyBorder="1" applyAlignment="1">
      <alignment vertical="center"/>
    </xf>
    <xf numFmtId="10" fontId="17" fillId="0" borderId="40" xfId="2" applyNumberFormat="1" applyFont="1" applyBorder="1" applyAlignment="1">
      <alignment horizontal="center" vertical="center" wrapText="1"/>
    </xf>
    <xf numFmtId="0" fontId="14" fillId="4" borderId="22" xfId="46" applyFont="1" applyFill="1" applyBorder="1" applyAlignment="1">
      <alignment vertical="center"/>
    </xf>
    <xf numFmtId="10" fontId="14" fillId="4" borderId="4" xfId="2" applyNumberFormat="1" applyFont="1" applyFill="1" applyBorder="1" applyAlignment="1">
      <alignment horizontal="center" vertical="center" wrapText="1"/>
    </xf>
    <xf numFmtId="4" fontId="14" fillId="4" borderId="13" xfId="1" applyNumberFormat="1" applyFont="1" applyFill="1" applyBorder="1" applyAlignment="1">
      <alignment vertical="center"/>
    </xf>
    <xf numFmtId="0" fontId="26" fillId="4" borderId="4" xfId="46" applyFont="1" applyFill="1" applyBorder="1" applyAlignment="1">
      <alignment horizontal="center" vertical="center" wrapText="1"/>
    </xf>
    <xf numFmtId="0" fontId="26" fillId="4" borderId="54" xfId="46" applyFont="1" applyFill="1" applyBorder="1" applyAlignment="1">
      <alignment horizontal="center" vertical="center" wrapText="1"/>
    </xf>
    <xf numFmtId="0" fontId="26" fillId="4" borderId="16" xfId="46" applyFont="1" applyFill="1" applyBorder="1" applyAlignment="1">
      <alignment horizontal="center" vertical="center" wrapText="1"/>
    </xf>
    <xf numFmtId="3" fontId="17" fillId="0" borderId="14" xfId="1" applyNumberFormat="1" applyFont="1" applyBorder="1" applyAlignment="1">
      <alignment horizontal="center" vertical="center"/>
    </xf>
    <xf numFmtId="3" fontId="17" fillId="0" borderId="18" xfId="1" applyNumberFormat="1" applyFont="1" applyBorder="1" applyAlignment="1">
      <alignment horizontal="center" vertical="center"/>
    </xf>
    <xf numFmtId="0" fontId="20" fillId="0" borderId="24" xfId="46" applyFont="1" applyBorder="1" applyAlignment="1">
      <alignment vertical="center" wrapText="1"/>
    </xf>
    <xf numFmtId="3" fontId="17" fillId="0" borderId="25" xfId="1" applyNumberFormat="1" applyFont="1" applyBorder="1" applyAlignment="1">
      <alignment horizontal="center" vertical="center"/>
    </xf>
    <xf numFmtId="10" fontId="17" fillId="0" borderId="26" xfId="2" applyNumberFormat="1" applyFont="1" applyBorder="1" applyAlignment="1">
      <alignment horizontal="center" vertical="center" wrapText="1"/>
    </xf>
    <xf numFmtId="0" fontId="14" fillId="4" borderId="5" xfId="46" applyFont="1" applyFill="1" applyBorder="1" applyAlignment="1">
      <alignment vertical="center"/>
    </xf>
    <xf numFmtId="3" fontId="14" fillId="4" borderId="13" xfId="1" applyNumberFormat="1" applyFont="1" applyFill="1" applyBorder="1" applyAlignment="1">
      <alignment horizontal="center" vertical="center"/>
    </xf>
    <xf numFmtId="3" fontId="14" fillId="4" borderId="44" xfId="1" applyNumberFormat="1" applyFont="1" applyFill="1" applyBorder="1" applyAlignment="1">
      <alignment horizontal="center" vertical="center"/>
    </xf>
    <xf numFmtId="10" fontId="14" fillId="4" borderId="40" xfId="2" applyNumberFormat="1" applyFont="1" applyFill="1" applyBorder="1" applyAlignment="1">
      <alignment horizontal="center" vertical="center" wrapText="1"/>
    </xf>
    <xf numFmtId="4" fontId="17" fillId="0" borderId="16" xfId="1" applyNumberFormat="1" applyFont="1" applyBorder="1" applyAlignment="1">
      <alignment horizontal="center" vertical="center"/>
    </xf>
    <xf numFmtId="4" fontId="17" fillId="0" borderId="18" xfId="1" applyNumberFormat="1" applyFont="1" applyBorder="1" applyAlignment="1">
      <alignment horizontal="center" vertical="center"/>
    </xf>
    <xf numFmtId="0" fontId="20" fillId="0" borderId="29" xfId="46" applyFont="1" applyBorder="1" applyAlignment="1">
      <alignment vertical="center" wrapText="1"/>
    </xf>
    <xf numFmtId="4" fontId="17" fillId="0" borderId="21" xfId="1" applyNumberFormat="1" applyFont="1" applyBorder="1" applyAlignment="1">
      <alignment horizontal="center" vertical="center"/>
    </xf>
    <xf numFmtId="4" fontId="14" fillId="4" borderId="4" xfId="1" applyNumberFormat="1" applyFont="1" applyFill="1" applyBorder="1" applyAlignment="1">
      <alignment horizontal="center" vertical="center"/>
    </xf>
    <xf numFmtId="4" fontId="14" fillId="4" borderId="44" xfId="1" applyNumberFormat="1" applyFont="1" applyFill="1" applyBorder="1" applyAlignment="1">
      <alignment horizontal="center" vertical="center"/>
    </xf>
    <xf numFmtId="0" fontId="17" fillId="0" borderId="23" xfId="37" applyFont="1" applyBorder="1" applyAlignment="1">
      <alignment horizontal="left" vertical="center"/>
    </xf>
    <xf numFmtId="0" fontId="17" fillId="0" borderId="17" xfId="37" applyFont="1" applyBorder="1" applyAlignment="1">
      <alignment horizontal="left" vertical="center"/>
    </xf>
    <xf numFmtId="0" fontId="17" fillId="0" borderId="29" xfId="37" applyFont="1" applyBorder="1" applyAlignment="1">
      <alignment horizontal="left" vertical="center"/>
    </xf>
    <xf numFmtId="0" fontId="3" fillId="0" borderId="0" xfId="46" applyAlignment="1">
      <alignment horizontal="left" vertical="center" indent="2"/>
    </xf>
    <xf numFmtId="0" fontId="14" fillId="4" borderId="45" xfId="46" applyFont="1" applyFill="1" applyBorder="1" applyAlignment="1">
      <alignment horizontal="center" vertical="center" wrapText="1"/>
    </xf>
    <xf numFmtId="0" fontId="14" fillId="4" borderId="46" xfId="46" applyFont="1" applyFill="1" applyBorder="1" applyAlignment="1">
      <alignment horizontal="center" vertical="center" wrapText="1"/>
    </xf>
    <xf numFmtId="0" fontId="17" fillId="0" borderId="7" xfId="38" applyFont="1" applyBorder="1" applyAlignment="1">
      <alignment horizontal="left" vertical="center" wrapText="1" indent="2"/>
    </xf>
    <xf numFmtId="3" fontId="17" fillId="0" borderId="7" xfId="38" applyNumberFormat="1" applyFont="1" applyBorder="1" applyAlignment="1">
      <alignment horizontal="center" vertical="center"/>
    </xf>
    <xf numFmtId="3" fontId="17" fillId="0" borderId="54" xfId="1" applyNumberFormat="1" applyFont="1" applyBorder="1" applyAlignment="1">
      <alignment horizontal="center" vertical="center"/>
    </xf>
    <xf numFmtId="10" fontId="17" fillId="0" borderId="16" xfId="2" applyNumberFormat="1" applyFont="1" applyBorder="1" applyAlignment="1">
      <alignment horizontal="center" vertical="center" wrapText="1"/>
    </xf>
    <xf numFmtId="0" fontId="17" fillId="0" borderId="9" xfId="38" applyFont="1" applyBorder="1" applyAlignment="1">
      <alignment horizontal="left" vertical="center" wrapText="1" indent="2"/>
    </xf>
    <xf numFmtId="3" fontId="17" fillId="0" borderId="29" xfId="38" applyNumberFormat="1" applyFont="1" applyBorder="1" applyAlignment="1">
      <alignment horizontal="center" vertical="center"/>
    </xf>
    <xf numFmtId="3" fontId="17" fillId="0" borderId="20" xfId="1" applyNumberFormat="1" applyFont="1" applyBorder="1" applyAlignment="1">
      <alignment horizontal="center" vertical="center"/>
    </xf>
    <xf numFmtId="3" fontId="14" fillId="6" borderId="5" xfId="38" applyNumberFormat="1" applyFont="1" applyFill="1" applyBorder="1" applyAlignment="1">
      <alignment horizontal="center" vertical="center"/>
    </xf>
    <xf numFmtId="3" fontId="26" fillId="6" borderId="3" xfId="1" applyNumberFormat="1" applyFont="1" applyFill="1" applyBorder="1" applyAlignment="1">
      <alignment horizontal="center" vertical="center"/>
    </xf>
    <xf numFmtId="10" fontId="26" fillId="6" borderId="4" xfId="2" applyNumberFormat="1" applyFont="1" applyFill="1" applyBorder="1" applyAlignment="1">
      <alignment horizontal="center" vertical="center" wrapText="1"/>
    </xf>
    <xf numFmtId="3" fontId="17" fillId="0" borderId="9" xfId="38" applyNumberFormat="1" applyFont="1" applyBorder="1" applyAlignment="1">
      <alignment horizontal="center" vertical="center"/>
    </xf>
    <xf numFmtId="3" fontId="17" fillId="0" borderId="1" xfId="38" applyNumberFormat="1" applyFont="1" applyBorder="1" applyAlignment="1">
      <alignment horizontal="center" vertical="center"/>
    </xf>
    <xf numFmtId="3" fontId="14" fillId="4" borderId="22" xfId="38" applyNumberFormat="1" applyFont="1" applyFill="1" applyBorder="1" applyAlignment="1">
      <alignment horizontal="center" vertical="center"/>
    </xf>
    <xf numFmtId="3" fontId="14" fillId="4" borderId="63" xfId="1" applyNumberFormat="1" applyFont="1" applyFill="1" applyBorder="1" applyAlignment="1">
      <alignment horizontal="center" vertical="center"/>
    </xf>
    <xf numFmtId="10" fontId="14" fillId="4" borderId="62" xfId="2" applyNumberFormat="1" applyFont="1" applyFill="1" applyBorder="1" applyAlignment="1">
      <alignment horizontal="center" vertical="center" wrapText="1"/>
    </xf>
    <xf numFmtId="0" fontId="20" fillId="0" borderId="7" xfId="46" applyFont="1" applyBorder="1" applyAlignment="1">
      <alignment horizontal="left" vertical="center"/>
    </xf>
    <xf numFmtId="3" fontId="23" fillId="0" borderId="8" xfId="46" applyNumberFormat="1" applyFont="1" applyBorder="1" applyAlignment="1">
      <alignment horizontal="center" vertical="center"/>
    </xf>
    <xf numFmtId="0" fontId="20" fillId="0" borderId="17" xfId="46" applyFont="1" applyBorder="1" applyAlignment="1">
      <alignment horizontal="left" vertical="center" wrapText="1"/>
    </xf>
    <xf numFmtId="3" fontId="23" fillId="0" borderId="35" xfId="46" applyNumberFormat="1" applyFont="1" applyBorder="1" applyAlignment="1">
      <alignment horizontal="center" vertical="center"/>
    </xf>
    <xf numFmtId="0" fontId="20" fillId="0" borderId="17" xfId="46" applyFont="1" applyBorder="1" applyAlignment="1">
      <alignment horizontal="left" vertical="center"/>
    </xf>
    <xf numFmtId="0" fontId="20" fillId="0" borderId="9" xfId="46" applyFont="1" applyBorder="1" applyAlignment="1">
      <alignment horizontal="left" vertical="center"/>
    </xf>
    <xf numFmtId="3" fontId="23" fillId="0" borderId="10" xfId="46" applyNumberFormat="1" applyFont="1" applyBorder="1" applyAlignment="1">
      <alignment horizontal="center" vertical="center"/>
    </xf>
    <xf numFmtId="3" fontId="17" fillId="0" borderId="44" xfId="1" applyNumberFormat="1" applyFont="1" applyBorder="1" applyAlignment="1">
      <alignment horizontal="center" vertical="center"/>
    </xf>
    <xf numFmtId="0" fontId="16" fillId="4" borderId="22" xfId="46" applyFont="1" applyFill="1" applyBorder="1" applyAlignment="1">
      <alignment vertical="center"/>
    </xf>
    <xf numFmtId="3" fontId="16" fillId="4" borderId="42" xfId="46" applyNumberFormat="1" applyFont="1" applyFill="1" applyBorder="1" applyAlignment="1">
      <alignment horizontal="center" vertical="center"/>
    </xf>
    <xf numFmtId="0" fontId="28" fillId="0" borderId="0" xfId="46" applyFont="1" applyAlignment="1">
      <alignment vertical="center"/>
    </xf>
    <xf numFmtId="0" fontId="3" fillId="0" borderId="0" xfId="46" applyAlignment="1">
      <alignment horizontal="center" vertical="center"/>
    </xf>
    <xf numFmtId="0" fontId="12" fillId="0" borderId="0" xfId="46" applyFont="1" applyAlignment="1">
      <alignment vertical="center"/>
    </xf>
    <xf numFmtId="0" fontId="13" fillId="0" borderId="0" xfId="46" applyFont="1" applyAlignment="1">
      <alignment vertical="center"/>
    </xf>
    <xf numFmtId="0" fontId="14" fillId="4" borderId="5" xfId="46" applyFont="1" applyFill="1" applyBorder="1" applyAlignment="1">
      <alignment horizontal="center" vertical="center" wrapText="1"/>
    </xf>
    <xf numFmtId="0" fontId="23" fillId="0" borderId="0" xfId="46" applyFont="1"/>
    <xf numFmtId="10" fontId="17" fillId="0" borderId="16" xfId="2" applyNumberFormat="1" applyFont="1" applyBorder="1" applyAlignment="1">
      <alignment horizontal="center" vertical="center"/>
    </xf>
    <xf numFmtId="10" fontId="17" fillId="0" borderId="19" xfId="2" applyNumberFormat="1" applyFont="1" applyBorder="1" applyAlignment="1">
      <alignment horizontal="center" vertical="center"/>
    </xf>
    <xf numFmtId="10" fontId="17" fillId="0" borderId="40" xfId="2" applyNumberFormat="1" applyFont="1" applyBorder="1" applyAlignment="1">
      <alignment horizontal="center" vertical="center"/>
    </xf>
    <xf numFmtId="0" fontId="11" fillId="2" borderId="1" xfId="46" applyFont="1" applyFill="1" applyBorder="1" applyAlignment="1">
      <alignment horizontal="center" vertical="center"/>
    </xf>
    <xf numFmtId="0" fontId="11" fillId="2" borderId="43" xfId="46" applyFont="1" applyFill="1" applyBorder="1" applyAlignment="1">
      <alignment horizontal="center" vertical="center"/>
    </xf>
    <xf numFmtId="0" fontId="11" fillId="2" borderId="2" xfId="46" applyFont="1" applyFill="1" applyBorder="1" applyAlignment="1">
      <alignment horizontal="center" vertical="center"/>
    </xf>
    <xf numFmtId="0" fontId="17" fillId="0" borderId="0" xfId="3" applyFont="1" applyAlignment="1">
      <alignment vertical="center"/>
    </xf>
    <xf numFmtId="166" fontId="17" fillId="0" borderId="0" xfId="3" applyNumberFormat="1" applyFont="1" applyAlignment="1">
      <alignment vertical="center"/>
    </xf>
    <xf numFmtId="0" fontId="17" fillId="0" borderId="0" xfId="3" applyFont="1" applyAlignment="1">
      <alignment horizontal="center" vertical="center"/>
    </xf>
    <xf numFmtId="0" fontId="7" fillId="0" borderId="0" xfId="46" applyFont="1" applyAlignment="1">
      <alignment vertical="center"/>
    </xf>
    <xf numFmtId="0" fontId="17" fillId="0" borderId="0" xfId="3" applyFont="1" applyBorder="1" applyAlignment="1">
      <alignment vertical="center"/>
    </xf>
    <xf numFmtId="0" fontId="17" fillId="0" borderId="0" xfId="3" applyFont="1" applyBorder="1" applyAlignment="1">
      <alignment horizontal="centerContinuous" vertical="center"/>
    </xf>
    <xf numFmtId="0" fontId="14" fillId="4" borderId="3" xfId="46" applyFont="1" applyFill="1" applyBorder="1" applyAlignment="1">
      <alignment horizontal="center" vertical="center" wrapText="1"/>
    </xf>
    <xf numFmtId="169" fontId="17" fillId="0" borderId="1" xfId="3" applyNumberFormat="1" applyFont="1" applyBorder="1" applyAlignment="1">
      <alignment vertical="center"/>
    </xf>
    <xf numFmtId="4" fontId="17" fillId="0" borderId="20" xfId="6" applyNumberFormat="1" applyFont="1" applyBorder="1" applyAlignment="1">
      <alignment vertical="center"/>
    </xf>
    <xf numFmtId="10" fontId="17" fillId="0" borderId="21" xfId="2" applyNumberFormat="1" applyFont="1" applyBorder="1" applyAlignment="1">
      <alignment horizontal="center" vertical="center"/>
    </xf>
    <xf numFmtId="4" fontId="17" fillId="0" borderId="25" xfId="6" applyNumberFormat="1" applyFont="1" applyBorder="1" applyAlignment="1">
      <alignment vertical="center"/>
    </xf>
    <xf numFmtId="10" fontId="17" fillId="0" borderId="26" xfId="2" applyNumberFormat="1" applyFont="1" applyBorder="1" applyAlignment="1">
      <alignment horizontal="center" vertical="center"/>
    </xf>
    <xf numFmtId="169" fontId="17" fillId="0" borderId="24" xfId="3" applyNumberFormat="1" applyFont="1" applyBorder="1" applyAlignment="1">
      <alignment vertical="center"/>
    </xf>
    <xf numFmtId="0" fontId="26" fillId="6" borderId="24" xfId="3" applyFont="1" applyFill="1" applyBorder="1" applyAlignment="1">
      <alignment horizontal="center" vertical="center"/>
    </xf>
    <xf numFmtId="4" fontId="26" fillId="6" borderId="25" xfId="6" applyNumberFormat="1" applyFont="1" applyFill="1" applyBorder="1" applyAlignment="1">
      <alignment vertical="center"/>
    </xf>
    <xf numFmtId="10" fontId="26" fillId="6" borderId="26" xfId="2" applyNumberFormat="1" applyFont="1" applyFill="1" applyBorder="1" applyAlignment="1">
      <alignment horizontal="center" vertical="center"/>
    </xf>
    <xf numFmtId="0" fontId="26" fillId="4" borderId="24" xfId="3" applyFont="1" applyFill="1" applyBorder="1" applyAlignment="1">
      <alignment horizontal="right" vertical="center"/>
    </xf>
    <xf numFmtId="4" fontId="26" fillId="4" borderId="25" xfId="6" applyNumberFormat="1" applyFont="1" applyFill="1" applyBorder="1" applyAlignment="1">
      <alignment vertical="center"/>
    </xf>
    <xf numFmtId="10" fontId="26" fillId="4" borderId="26" xfId="2" applyNumberFormat="1" applyFont="1" applyFill="1" applyBorder="1" applyAlignment="1">
      <alignment horizontal="center" vertical="center"/>
    </xf>
    <xf numFmtId="10" fontId="14" fillId="0" borderId="40" xfId="2" applyNumberFormat="1" applyFont="1" applyBorder="1" applyAlignment="1">
      <alignment horizontal="center" vertical="center"/>
    </xf>
    <xf numFmtId="4" fontId="14" fillId="4" borderId="25" xfId="6" applyNumberFormat="1" applyFont="1" applyFill="1" applyBorder="1" applyAlignment="1">
      <alignment vertical="center"/>
    </xf>
    <xf numFmtId="10" fontId="14" fillId="4" borderId="26" xfId="2" applyNumberFormat="1" applyFont="1" applyFill="1" applyBorder="1" applyAlignment="1">
      <alignment horizontal="center" vertical="center"/>
    </xf>
    <xf numFmtId="169" fontId="17" fillId="0" borderId="1" xfId="3" applyNumberFormat="1" applyFont="1" applyBorder="1"/>
    <xf numFmtId="4" fontId="17" fillId="0" borderId="45" xfId="6" applyNumberFormat="1" applyFont="1" applyBorder="1"/>
    <xf numFmtId="10" fontId="17" fillId="0" borderId="46" xfId="2" applyNumberFormat="1" applyFont="1" applyBorder="1" applyAlignment="1">
      <alignment horizontal="center"/>
    </xf>
    <xf numFmtId="169" fontId="17" fillId="0" borderId="24" xfId="3" applyNumberFormat="1" applyFont="1" applyBorder="1"/>
    <xf numFmtId="4" fontId="17" fillId="0" borderId="25" xfId="6" applyNumberFormat="1" applyFont="1" applyBorder="1"/>
    <xf numFmtId="10" fontId="17" fillId="0" borderId="26" xfId="2" applyNumberFormat="1" applyFont="1" applyBorder="1" applyAlignment="1">
      <alignment horizontal="center"/>
    </xf>
    <xf numFmtId="0" fontId="26" fillId="4" borderId="24" xfId="3" applyFont="1" applyFill="1" applyBorder="1" applyAlignment="1">
      <alignment horizontal="left"/>
    </xf>
    <xf numFmtId="4" fontId="14" fillId="4" borderId="25" xfId="6" applyNumberFormat="1" applyFont="1" applyFill="1" applyBorder="1"/>
    <xf numFmtId="10" fontId="14" fillId="4" borderId="26" xfId="2" applyNumberFormat="1" applyFont="1" applyFill="1" applyBorder="1" applyAlignment="1">
      <alignment horizontal="center"/>
    </xf>
    <xf numFmtId="4" fontId="26" fillId="4" borderId="25" xfId="6" applyNumberFormat="1" applyFont="1" applyFill="1" applyBorder="1"/>
    <xf numFmtId="10" fontId="26" fillId="4" borderId="26" xfId="2" applyNumberFormat="1" applyFont="1" applyFill="1" applyBorder="1" applyAlignment="1">
      <alignment horizontal="center"/>
    </xf>
    <xf numFmtId="4" fontId="17" fillId="0" borderId="20" xfId="6" applyNumberFormat="1" applyFont="1" applyBorder="1"/>
    <xf numFmtId="10" fontId="17" fillId="0" borderId="21" xfId="2" applyNumberFormat="1" applyFont="1" applyBorder="1" applyAlignment="1">
      <alignment horizontal="center"/>
    </xf>
    <xf numFmtId="0" fontId="26" fillId="6" borderId="24" xfId="3" applyFont="1" applyFill="1" applyBorder="1" applyAlignment="1">
      <alignment horizontal="center"/>
    </xf>
    <xf numFmtId="4" fontId="26" fillId="6" borderId="25" xfId="6" applyNumberFormat="1" applyFont="1" applyFill="1" applyBorder="1"/>
    <xf numFmtId="10" fontId="26" fillId="6" borderId="26" xfId="2" applyNumberFormat="1" applyFont="1" applyFill="1" applyBorder="1" applyAlignment="1">
      <alignment horizontal="center"/>
    </xf>
    <xf numFmtId="0" fontId="26" fillId="4" borderId="24" xfId="3" applyFont="1" applyFill="1" applyBorder="1" applyAlignment="1">
      <alignment horizontal="right"/>
    </xf>
    <xf numFmtId="0" fontId="14" fillId="2" borderId="5" xfId="46" applyFont="1" applyFill="1" applyBorder="1" applyAlignment="1">
      <alignment horizontal="center" vertical="center" wrapText="1"/>
    </xf>
    <xf numFmtId="0" fontId="7" fillId="0" borderId="0" xfId="46" applyFont="1" applyAlignment="1">
      <alignment horizontal="center" vertical="center" wrapText="1"/>
    </xf>
    <xf numFmtId="170" fontId="17" fillId="0" borderId="48" xfId="3" applyNumberFormat="1" applyFont="1" applyBorder="1" applyAlignment="1">
      <alignment vertical="center"/>
    </xf>
    <xf numFmtId="0" fontId="5" fillId="0" borderId="0" xfId="46" applyFont="1"/>
    <xf numFmtId="0" fontId="30" fillId="0" borderId="0" xfId="46" applyFont="1"/>
    <xf numFmtId="0" fontId="17" fillId="0" borderId="42" xfId="12" applyFont="1" applyBorder="1" applyAlignment="1">
      <alignment horizontal="left" vertical="center" indent="1"/>
    </xf>
    <xf numFmtId="0" fontId="20" fillId="0" borderId="0" xfId="46" applyFont="1" applyAlignment="1">
      <alignment vertical="center"/>
    </xf>
    <xf numFmtId="0" fontId="14" fillId="4" borderId="13" xfId="46" applyFont="1" applyFill="1" applyBorder="1" applyAlignment="1">
      <alignment horizontal="left" vertical="center" wrapText="1" indent="1"/>
    </xf>
    <xf numFmtId="0" fontId="14" fillId="4" borderId="52" xfId="46" applyFont="1" applyFill="1" applyBorder="1" applyAlignment="1">
      <alignment horizontal="center" vertical="center" wrapText="1"/>
    </xf>
    <xf numFmtId="0" fontId="14" fillId="4" borderId="6" xfId="46" applyFont="1" applyFill="1" applyBorder="1" applyAlignment="1">
      <alignment horizontal="center" vertical="center" wrapText="1"/>
    </xf>
    <xf numFmtId="0" fontId="14" fillId="4" borderId="3" xfId="0" applyFont="1" applyFill="1" applyBorder="1" applyAlignment="1">
      <alignment horizontal="center" vertical="center" wrapText="1"/>
    </xf>
    <xf numFmtId="0" fontId="26" fillId="4" borderId="52"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17" fillId="0" borderId="7" xfId="12" applyFont="1" applyBorder="1" applyAlignment="1">
      <alignment horizontal="left" vertical="center" indent="1"/>
    </xf>
    <xf numFmtId="172" fontId="17" fillId="0" borderId="54" xfId="1" applyNumberFormat="1" applyFont="1" applyBorder="1" applyAlignment="1">
      <alignment vertical="center"/>
    </xf>
    <xf numFmtId="172" fontId="17" fillId="0" borderId="55" xfId="1" applyNumberFormat="1" applyFont="1" applyBorder="1" applyAlignment="1">
      <alignment vertical="center"/>
    </xf>
    <xf numFmtId="0" fontId="23" fillId="0" borderId="17" xfId="46" applyFont="1" applyBorder="1" applyAlignment="1">
      <alignment horizontal="left" vertical="center" indent="1"/>
    </xf>
    <xf numFmtId="172" fontId="17" fillId="0" borderId="18" xfId="1" applyNumberFormat="1" applyFont="1" applyBorder="1" applyAlignment="1">
      <alignment vertical="center"/>
    </xf>
    <xf numFmtId="172" fontId="17" fillId="0" borderId="11" xfId="1" applyNumberFormat="1" applyFont="1" applyBorder="1" applyAlignment="1">
      <alignment vertical="center"/>
    </xf>
    <xf numFmtId="0" fontId="23" fillId="0" borderId="9" xfId="46" applyFont="1" applyBorder="1" applyAlignment="1">
      <alignment horizontal="left" vertical="center" indent="1"/>
    </xf>
    <xf numFmtId="172" fontId="17" fillId="0" borderId="44" xfId="1" applyNumberFormat="1" applyFont="1" applyBorder="1" applyAlignment="1">
      <alignment vertical="center"/>
    </xf>
    <xf numFmtId="172" fontId="17" fillId="0" borderId="56" xfId="1" applyNumberFormat="1" applyFont="1" applyBorder="1" applyAlignment="1">
      <alignment vertical="center"/>
    </xf>
    <xf numFmtId="0" fontId="31" fillId="4" borderId="3" xfId="46" applyFont="1" applyFill="1" applyBorder="1" applyAlignment="1">
      <alignment horizontal="left" vertical="center" indent="1"/>
    </xf>
    <xf numFmtId="172" fontId="31" fillId="4" borderId="52" xfId="1" applyNumberFormat="1" applyFont="1" applyFill="1" applyBorder="1" applyAlignment="1">
      <alignment vertical="center"/>
    </xf>
    <xf numFmtId="9" fontId="31" fillId="4" borderId="52" xfId="2" applyNumberFormat="1" applyFont="1" applyFill="1" applyBorder="1" applyAlignment="1">
      <alignment horizontal="center" vertical="center"/>
    </xf>
    <xf numFmtId="9" fontId="31" fillId="4" borderId="4" xfId="2" applyNumberFormat="1" applyFont="1" applyFill="1" applyBorder="1" applyAlignment="1">
      <alignment horizontal="center" vertical="center"/>
    </xf>
    <xf numFmtId="172" fontId="26" fillId="4" borderId="3" xfId="1" applyNumberFormat="1" applyFont="1" applyFill="1" applyBorder="1" applyAlignment="1">
      <alignment vertical="center"/>
    </xf>
    <xf numFmtId="172" fontId="26" fillId="4" borderId="52" xfId="1" applyNumberFormat="1" applyFont="1" applyFill="1" applyBorder="1" applyAlignment="1">
      <alignment vertical="center"/>
    </xf>
    <xf numFmtId="10" fontId="26" fillId="4" borderId="4" xfId="2" applyNumberFormat="1" applyFont="1" applyFill="1" applyBorder="1" applyAlignment="1">
      <alignment horizontal="center" vertical="center"/>
    </xf>
    <xf numFmtId="0" fontId="29" fillId="0" borderId="0" xfId="46" applyFont="1" applyAlignment="1">
      <alignment vertical="center"/>
    </xf>
    <xf numFmtId="172" fontId="3" fillId="0" borderId="0" xfId="46" applyNumberFormat="1"/>
    <xf numFmtId="0" fontId="14" fillId="4" borderId="13" xfId="46" applyFont="1" applyFill="1" applyBorder="1" applyAlignment="1">
      <alignment horizontal="left" vertical="center" wrapText="1"/>
    </xf>
    <xf numFmtId="0" fontId="17" fillId="0" borderId="34" xfId="41" applyFont="1" applyBorder="1" applyAlignment="1">
      <alignment horizontal="left" vertical="center" indent="1"/>
    </xf>
    <xf numFmtId="0" fontId="23" fillId="0" borderId="36" xfId="46" applyFont="1" applyBorder="1" applyAlignment="1">
      <alignment horizontal="left" vertical="center" indent="1"/>
    </xf>
    <xf numFmtId="0" fontId="31" fillId="4" borderId="13" xfId="46" applyFont="1" applyFill="1" applyBorder="1" applyAlignment="1">
      <alignment horizontal="left" vertical="center" indent="1"/>
    </xf>
    <xf numFmtId="172" fontId="31" fillId="4" borderId="3" xfId="1" applyNumberFormat="1" applyFont="1" applyFill="1" applyBorder="1" applyAlignment="1">
      <alignment vertical="center"/>
    </xf>
    <xf numFmtId="0" fontId="14" fillId="4" borderId="5" xfId="0" applyFont="1" applyFill="1" applyBorder="1" applyAlignment="1">
      <alignment horizontal="center" vertical="center" wrapText="1"/>
    </xf>
    <xf numFmtId="0" fontId="16" fillId="4" borderId="5" xfId="0" applyFont="1" applyFill="1" applyBorder="1" applyAlignment="1">
      <alignment vertical="center" wrapText="1"/>
    </xf>
    <xf numFmtId="0" fontId="16" fillId="4" borderId="5" xfId="0" applyFont="1" applyFill="1" applyBorder="1" applyAlignment="1">
      <alignment vertical="center"/>
    </xf>
    <xf numFmtId="0" fontId="26" fillId="4" borderId="6" xfId="0" applyFont="1" applyFill="1" applyBorder="1" applyAlignment="1">
      <alignment horizontal="center" vertical="center" wrapText="1"/>
    </xf>
    <xf numFmtId="10" fontId="17" fillId="0" borderId="8" xfId="2" applyNumberFormat="1" applyFont="1" applyBorder="1" applyAlignment="1">
      <alignment horizontal="center" vertical="center" wrapText="1"/>
    </xf>
    <xf numFmtId="10" fontId="17" fillId="0" borderId="10" xfId="2" applyNumberFormat="1" applyFont="1" applyBorder="1" applyAlignment="1">
      <alignment horizontal="center" vertical="center" wrapText="1"/>
    </xf>
    <xf numFmtId="0" fontId="14" fillId="4" borderId="5" xfId="12" applyFont="1" applyFill="1" applyBorder="1" applyAlignment="1">
      <alignment horizontal="left" vertical="center" wrapText="1"/>
    </xf>
    <xf numFmtId="0" fontId="14" fillId="4" borderId="4" xfId="12" applyFont="1" applyFill="1" applyBorder="1" applyAlignment="1">
      <alignment horizontal="center" vertical="center" wrapText="1"/>
    </xf>
    <xf numFmtId="0" fontId="14" fillId="4" borderId="5" xfId="12" applyFont="1" applyFill="1" applyBorder="1" applyAlignment="1">
      <alignment horizontal="left" vertical="center"/>
    </xf>
    <xf numFmtId="172" fontId="26" fillId="4" borderId="3" xfId="6" applyNumberFormat="1" applyFont="1" applyFill="1" applyBorder="1" applyAlignment="1">
      <alignment vertical="center"/>
    </xf>
    <xf numFmtId="9" fontId="31" fillId="4" borderId="4" xfId="12" applyNumberFormat="1" applyFont="1" applyFill="1" applyBorder="1" applyAlignment="1">
      <alignment horizontal="center" vertical="center" wrapText="1"/>
    </xf>
    <xf numFmtId="0" fontId="14" fillId="4" borderId="5" xfId="12" applyFont="1" applyFill="1" applyBorder="1" applyAlignment="1">
      <alignment horizontal="center" vertical="center" wrapText="1"/>
    </xf>
    <xf numFmtId="171" fontId="26" fillId="4" borderId="5" xfId="6" applyNumberFormat="1" applyFont="1" applyFill="1" applyBorder="1" applyAlignment="1">
      <alignment vertical="center"/>
    </xf>
    <xf numFmtId="0" fontId="14" fillId="4" borderId="5" xfId="12" applyFont="1" applyFill="1" applyBorder="1" applyAlignment="1">
      <alignment horizontal="justify" vertical="center"/>
    </xf>
    <xf numFmtId="171" fontId="26" fillId="4" borderId="6" xfId="6" applyNumberFormat="1" applyFont="1" applyFill="1" applyBorder="1" applyAlignment="1">
      <alignment vertical="center"/>
    </xf>
    <xf numFmtId="172" fontId="26" fillId="4" borderId="31" xfId="8" applyNumberFormat="1" applyFont="1" applyFill="1" applyBorder="1" applyAlignment="1">
      <alignment vertical="center"/>
    </xf>
    <xf numFmtId="0" fontId="14" fillId="4" borderId="1" xfId="12" applyFont="1" applyFill="1" applyBorder="1" applyAlignment="1">
      <alignment horizontal="center" vertical="center" wrapText="1"/>
    </xf>
    <xf numFmtId="0" fontId="14" fillId="4" borderId="45" xfId="12" applyFont="1" applyFill="1" applyBorder="1" applyAlignment="1">
      <alignment horizontal="center" vertical="center" wrapText="1"/>
    </xf>
    <xf numFmtId="0" fontId="26" fillId="4" borderId="46" xfId="12" applyFont="1" applyFill="1" applyBorder="1" applyAlignment="1">
      <alignment horizontal="center" vertical="center" wrapText="1"/>
    </xf>
    <xf numFmtId="172" fontId="17" fillId="0" borderId="54" xfId="8" applyNumberFormat="1" applyFont="1" applyBorder="1" applyAlignment="1">
      <alignment vertical="center"/>
    </xf>
    <xf numFmtId="10" fontId="17" fillId="0" borderId="16" xfId="27" applyNumberFormat="1" applyFont="1" applyBorder="1" applyAlignment="1">
      <alignment horizontal="center" vertical="center" wrapText="1"/>
    </xf>
    <xf numFmtId="172" fontId="17" fillId="0" borderId="18" xfId="8" applyNumberFormat="1" applyFont="1" applyBorder="1" applyAlignment="1">
      <alignment vertical="center"/>
    </xf>
    <xf numFmtId="10" fontId="17" fillId="0" borderId="19" xfId="27" applyNumberFormat="1" applyFont="1" applyBorder="1" applyAlignment="1">
      <alignment horizontal="center" vertical="center" wrapText="1"/>
    </xf>
    <xf numFmtId="172" fontId="17" fillId="0" borderId="44" xfId="8" applyNumberFormat="1" applyFont="1" applyBorder="1" applyAlignment="1">
      <alignment vertical="center"/>
    </xf>
    <xf numFmtId="10" fontId="17" fillId="0" borderId="40" xfId="27" applyNumberFormat="1" applyFont="1" applyBorder="1" applyAlignment="1">
      <alignment horizontal="center" vertical="center" wrapText="1"/>
    </xf>
    <xf numFmtId="0" fontId="14" fillId="4" borderId="7" xfId="42" applyFont="1" applyFill="1" applyBorder="1" applyAlignment="1">
      <alignment horizontal="left" vertical="center"/>
    </xf>
    <xf numFmtId="0" fontId="14" fillId="4" borderId="9" xfId="42" applyFont="1" applyFill="1" applyBorder="1" applyAlignment="1">
      <alignment horizontal="left" vertical="center"/>
    </xf>
    <xf numFmtId="0" fontId="14" fillId="4" borderId="17" xfId="42" applyFont="1" applyFill="1" applyBorder="1" applyAlignment="1">
      <alignment horizontal="left" vertical="center"/>
    </xf>
    <xf numFmtId="0" fontId="14" fillId="4" borderId="7" xfId="12" applyFont="1" applyFill="1" applyBorder="1" applyAlignment="1">
      <alignment horizontal="left" vertical="center"/>
    </xf>
    <xf numFmtId="0" fontId="14" fillId="4" borderId="9" xfId="12" applyFont="1" applyFill="1" applyBorder="1" applyAlignment="1">
      <alignment horizontal="left" vertical="center"/>
    </xf>
    <xf numFmtId="0" fontId="26" fillId="4" borderId="1" xfId="12" applyFont="1" applyFill="1" applyBorder="1" applyAlignment="1">
      <alignment horizontal="center" vertical="center" wrapText="1"/>
    </xf>
    <xf numFmtId="3" fontId="17" fillId="0" borderId="7" xfId="8" applyNumberFormat="1" applyFont="1" applyBorder="1" applyAlignment="1">
      <alignment vertical="center"/>
    </xf>
    <xf numFmtId="4" fontId="17" fillId="0" borderId="9" xfId="8" applyNumberFormat="1" applyFont="1" applyBorder="1" applyAlignment="1">
      <alignment vertical="center"/>
    </xf>
    <xf numFmtId="0" fontId="26" fillId="4" borderId="4" xfId="12" applyFont="1" applyFill="1" applyBorder="1" applyAlignment="1">
      <alignment horizontal="center" vertical="center" wrapText="1"/>
    </xf>
    <xf numFmtId="0" fontId="11" fillId="4" borderId="5" xfId="12" applyFont="1" applyFill="1" applyBorder="1" applyAlignment="1">
      <alignment horizontal="center" vertical="center" wrapText="1"/>
    </xf>
    <xf numFmtId="10" fontId="17" fillId="0" borderId="19" xfId="27" applyNumberFormat="1" applyFont="1" applyBorder="1" applyAlignment="1">
      <alignment horizontal="center" vertical="center"/>
    </xf>
    <xf numFmtId="10" fontId="17" fillId="0" borderId="40" xfId="27" applyNumberFormat="1" applyFont="1" applyBorder="1" applyAlignment="1">
      <alignment horizontal="center" vertical="center"/>
    </xf>
    <xf numFmtId="166" fontId="14" fillId="4" borderId="5" xfId="17" applyNumberFormat="1" applyFont="1" applyFill="1" applyBorder="1" applyAlignment="1">
      <alignment horizontal="left" vertical="center" wrapText="1"/>
    </xf>
    <xf numFmtId="4" fontId="26" fillId="4" borderId="4" xfId="6" applyNumberFormat="1" applyFont="1" applyFill="1" applyBorder="1" applyAlignment="1">
      <alignment horizontal="right" vertical="center"/>
    </xf>
    <xf numFmtId="4" fontId="26" fillId="4" borderId="6" xfId="6" applyNumberFormat="1" applyFont="1" applyFill="1" applyBorder="1" applyAlignment="1">
      <alignment horizontal="right" vertical="center"/>
    </xf>
    <xf numFmtId="0" fontId="14" fillId="4" borderId="1" xfId="0" applyFont="1" applyFill="1" applyBorder="1" applyAlignment="1">
      <alignment horizontal="center" vertical="center" wrapText="1"/>
    </xf>
    <xf numFmtId="0" fontId="26" fillId="4" borderId="2" xfId="0" applyFont="1" applyFill="1" applyBorder="1" applyAlignment="1">
      <alignment horizontal="center" vertical="center" wrapText="1"/>
    </xf>
    <xf numFmtId="10" fontId="17" fillId="0" borderId="8" xfId="2" applyNumberFormat="1" applyFont="1" applyBorder="1" applyAlignment="1">
      <alignment horizontal="center" vertical="center"/>
    </xf>
    <xf numFmtId="10" fontId="17" fillId="0" borderId="37" xfId="2" applyNumberFormat="1" applyFont="1" applyBorder="1" applyAlignment="1">
      <alignment horizontal="center" vertical="center"/>
    </xf>
    <xf numFmtId="10" fontId="26" fillId="4" borderId="6" xfId="2" applyNumberFormat="1" applyFont="1" applyFill="1" applyBorder="1" applyAlignment="1">
      <alignment horizontal="center" vertical="center"/>
    </xf>
    <xf numFmtId="0" fontId="51" fillId="0" borderId="0" xfId="0" applyFont="1"/>
    <xf numFmtId="10" fontId="17" fillId="0" borderId="35" xfId="2" applyNumberFormat="1" applyFont="1" applyBorder="1" applyAlignment="1">
      <alignment horizontal="center" vertical="center"/>
    </xf>
    <xf numFmtId="0" fontId="29" fillId="4" borderId="5" xfId="0" applyFont="1" applyFill="1" applyBorder="1" applyAlignment="1">
      <alignment horizontal="center" vertical="center"/>
    </xf>
    <xf numFmtId="0" fontId="29" fillId="4" borderId="13" xfId="0" applyFont="1" applyFill="1" applyBorder="1" applyAlignment="1">
      <alignment horizontal="left" vertical="center"/>
    </xf>
    <xf numFmtId="172" fontId="16" fillId="4" borderId="5" xfId="1" applyNumberFormat="1" applyFont="1" applyFill="1" applyBorder="1" applyAlignment="1">
      <alignment horizontal="right" vertical="center"/>
    </xf>
    <xf numFmtId="172" fontId="16" fillId="4" borderId="6" xfId="1" applyNumberFormat="1" applyFont="1" applyFill="1" applyBorder="1" applyAlignment="1">
      <alignment horizontal="right" vertical="center"/>
    </xf>
    <xf numFmtId="0" fontId="31" fillId="4" borderId="5" xfId="0" applyFont="1" applyFill="1" applyBorder="1" applyAlignment="1">
      <alignment horizontal="center" vertical="center"/>
    </xf>
    <xf numFmtId="0" fontId="31" fillId="4" borderId="13" xfId="0" applyFont="1" applyFill="1" applyBorder="1" applyAlignment="1">
      <alignment horizontal="center" vertical="center"/>
    </xf>
    <xf numFmtId="172" fontId="16" fillId="4" borderId="5" xfId="8" applyNumberFormat="1" applyFont="1" applyFill="1" applyBorder="1" applyAlignment="1">
      <alignment horizontal="right" vertical="center"/>
    </xf>
    <xf numFmtId="0" fontId="23" fillId="0" borderId="7" xfId="0" applyFont="1" applyFill="1" applyBorder="1" applyAlignment="1">
      <alignment horizontal="left" vertical="center" wrapText="1" indent="1"/>
    </xf>
    <xf numFmtId="0" fontId="42" fillId="0" borderId="17" xfId="0" applyFont="1" applyBorder="1" applyAlignment="1">
      <alignment horizontal="left" vertical="center" indent="1"/>
    </xf>
    <xf numFmtId="0" fontId="42" fillId="0" borderId="9" xfId="0" applyFont="1" applyBorder="1" applyAlignment="1">
      <alignment horizontal="left" vertical="center" indent="1"/>
    </xf>
    <xf numFmtId="0" fontId="23" fillId="0" borderId="17" xfId="0" applyFont="1" applyFill="1" applyBorder="1" applyAlignment="1">
      <alignment horizontal="left" vertical="center" wrapText="1" indent="1"/>
    </xf>
    <xf numFmtId="0" fontId="17" fillId="0" borderId="9" xfId="0" applyFont="1" applyFill="1" applyBorder="1" applyAlignment="1">
      <alignment horizontal="left" vertical="center" wrapText="1" indent="1"/>
    </xf>
    <xf numFmtId="0" fontId="29" fillId="4" borderId="39" xfId="0" applyFont="1" applyFill="1" applyBorder="1" applyAlignment="1">
      <alignment horizontal="left" vertical="center"/>
    </xf>
    <xf numFmtId="0" fontId="26" fillId="4" borderId="3" xfId="12" applyFont="1" applyFill="1" applyBorder="1" applyAlignment="1">
      <alignment horizontal="center" vertical="center" wrapText="1"/>
    </xf>
    <xf numFmtId="0" fontId="14" fillId="4" borderId="4" xfId="33" applyFont="1" applyFill="1" applyBorder="1" applyAlignment="1">
      <alignment horizontal="center" vertical="center" wrapText="1"/>
    </xf>
    <xf numFmtId="0" fontId="46" fillId="4" borderId="5" xfId="12" applyFont="1" applyFill="1" applyBorder="1" applyAlignment="1">
      <alignment vertical="center"/>
    </xf>
    <xf numFmtId="3" fontId="35" fillId="4" borderId="3" xfId="12" applyNumberFormat="1" applyFont="1" applyFill="1" applyBorder="1" applyAlignment="1">
      <alignment horizontal="center" vertical="center"/>
    </xf>
    <xf numFmtId="173" fontId="35" fillId="4" borderId="4" xfId="8" applyNumberFormat="1" applyFont="1" applyFill="1" applyBorder="1" applyAlignment="1">
      <alignment vertical="center"/>
    </xf>
    <xf numFmtId="0" fontId="14" fillId="4" borderId="5" xfId="12" applyFont="1" applyFill="1" applyBorder="1" applyAlignment="1">
      <alignment vertical="center"/>
    </xf>
    <xf numFmtId="3" fontId="14" fillId="4" borderId="3" xfId="12" applyNumberFormat="1" applyFont="1" applyFill="1" applyBorder="1" applyAlignment="1">
      <alignment horizontal="center" vertical="center"/>
    </xf>
    <xf numFmtId="173" fontId="14" fillId="4" borderId="4" xfId="8" applyNumberFormat="1" applyFont="1" applyFill="1" applyBorder="1" applyAlignment="1">
      <alignment vertical="center"/>
    </xf>
    <xf numFmtId="0" fontId="26" fillId="4" borderId="13" xfId="12" applyFont="1" applyFill="1" applyBorder="1" applyAlignment="1">
      <alignment horizontal="center" vertical="center" wrapText="1"/>
    </xf>
    <xf numFmtId="0" fontId="14" fillId="4" borderId="3" xfId="33" applyFont="1" applyFill="1" applyBorder="1" applyAlignment="1">
      <alignment horizontal="center" vertical="center" wrapText="1"/>
    </xf>
    <xf numFmtId="3" fontId="17" fillId="0" borderId="14" xfId="12" applyNumberFormat="1" applyFont="1" applyBorder="1" applyAlignment="1">
      <alignment horizontal="center" vertical="center"/>
    </xf>
    <xf numFmtId="10" fontId="17" fillId="0" borderId="15" xfId="27" applyNumberFormat="1" applyFont="1" applyBorder="1" applyAlignment="1">
      <alignment horizontal="center" vertical="center"/>
    </xf>
    <xf numFmtId="173" fontId="17" fillId="0" borderId="14" xfId="12" applyNumberFormat="1" applyFont="1" applyBorder="1" applyAlignment="1">
      <alignment horizontal="right" vertical="center"/>
    </xf>
    <xf numFmtId="3" fontId="17" fillId="0" borderId="20" xfId="12" applyNumberFormat="1" applyFont="1" applyBorder="1" applyAlignment="1">
      <alignment horizontal="center" vertical="center"/>
    </xf>
    <xf numFmtId="10" fontId="17" fillId="0" borderId="21" xfId="27" applyNumberFormat="1" applyFont="1" applyBorder="1" applyAlignment="1">
      <alignment horizontal="center" vertical="center"/>
    </xf>
    <xf numFmtId="173" fontId="17" fillId="0" borderId="20" xfId="12" applyNumberFormat="1" applyFont="1" applyBorder="1" applyAlignment="1">
      <alignment horizontal="right" vertical="center"/>
    </xf>
    <xf numFmtId="10" fontId="26" fillId="4" borderId="4" xfId="27" applyNumberFormat="1" applyFont="1" applyFill="1" applyBorder="1" applyAlignment="1">
      <alignment horizontal="center" vertical="center"/>
    </xf>
    <xf numFmtId="3" fontId="17" fillId="0" borderId="25" xfId="12" applyNumberFormat="1" applyFont="1" applyBorder="1" applyAlignment="1">
      <alignment horizontal="center" vertical="center"/>
    </xf>
    <xf numFmtId="10" fontId="17" fillId="0" borderId="26" xfId="27" applyNumberFormat="1" applyFont="1" applyBorder="1" applyAlignment="1">
      <alignment horizontal="center" vertical="center"/>
    </xf>
    <xf numFmtId="173" fontId="17" fillId="0" borderId="25" xfId="12" applyNumberFormat="1" applyFont="1" applyBorder="1" applyAlignment="1">
      <alignment horizontal="right" vertical="center"/>
    </xf>
    <xf numFmtId="3" fontId="26" fillId="4" borderId="3" xfId="12" applyNumberFormat="1" applyFont="1" applyFill="1" applyBorder="1" applyAlignment="1">
      <alignment horizontal="center" vertical="center"/>
    </xf>
    <xf numFmtId="173" fontId="26" fillId="4" borderId="3" xfId="12" applyNumberFormat="1" applyFont="1" applyFill="1" applyBorder="1" applyAlignment="1">
      <alignment horizontal="right" vertical="center"/>
    </xf>
    <xf numFmtId="0" fontId="14" fillId="4" borderId="13" xfId="12" applyFont="1" applyFill="1" applyBorder="1" applyAlignment="1">
      <alignment vertical="center"/>
    </xf>
    <xf numFmtId="3" fontId="14" fillId="4" borderId="3" xfId="8" applyNumberFormat="1" applyFont="1" applyFill="1" applyBorder="1" applyAlignment="1">
      <alignment vertical="center"/>
    </xf>
    <xf numFmtId="4" fontId="14" fillId="4" borderId="4" xfId="8" applyNumberFormat="1" applyFont="1" applyFill="1" applyBorder="1" applyAlignment="1">
      <alignment vertical="center"/>
    </xf>
    <xf numFmtId="0" fontId="8" fillId="0" borderId="54" xfId="12" applyFont="1" applyBorder="1" applyAlignment="1">
      <alignment horizontal="center" vertical="center"/>
    </xf>
    <xf numFmtId="0" fontId="8" fillId="0" borderId="16" xfId="12" applyFont="1" applyBorder="1" applyAlignment="1">
      <alignment vertical="center"/>
    </xf>
    <xf numFmtId="0" fontId="8" fillId="0" borderId="28" xfId="12" applyFont="1" applyBorder="1" applyAlignment="1">
      <alignment vertical="center"/>
    </xf>
    <xf numFmtId="3" fontId="17" fillId="0" borderId="18" xfId="12" applyNumberFormat="1" applyFont="1" applyBorder="1" applyAlignment="1">
      <alignment horizontal="center" vertical="center"/>
    </xf>
    <xf numFmtId="4" fontId="17" fillId="0" borderId="57" xfId="12" applyNumberFormat="1" applyFont="1" applyBorder="1" applyAlignment="1">
      <alignment horizontal="right" vertical="center"/>
    </xf>
    <xf numFmtId="4" fontId="17" fillId="0" borderId="30" xfId="12" applyNumberFormat="1" applyFont="1" applyBorder="1" applyAlignment="1">
      <alignment horizontal="right" vertical="center"/>
    </xf>
    <xf numFmtId="3" fontId="35" fillId="0" borderId="3" xfId="12" applyNumberFormat="1" applyFont="1" applyBorder="1" applyAlignment="1">
      <alignment horizontal="center" vertical="center"/>
    </xf>
    <xf numFmtId="10" fontId="35" fillId="0" borderId="4" xfId="27" applyNumberFormat="1" applyFont="1" applyBorder="1" applyAlignment="1">
      <alignment horizontal="center" vertical="center"/>
    </xf>
    <xf numFmtId="4" fontId="35" fillId="0" borderId="31" xfId="12" applyNumberFormat="1" applyFont="1" applyBorder="1" applyAlignment="1">
      <alignment horizontal="right" vertical="center"/>
    </xf>
    <xf numFmtId="4" fontId="17" fillId="0" borderId="59" xfId="12" applyNumberFormat="1" applyFont="1" applyBorder="1" applyAlignment="1">
      <alignment horizontal="right" vertical="center"/>
    </xf>
    <xf numFmtId="10" fontId="26" fillId="0" borderId="4" xfId="27" applyNumberFormat="1" applyFont="1" applyBorder="1" applyAlignment="1">
      <alignment horizontal="center" vertical="center"/>
    </xf>
    <xf numFmtId="3" fontId="17" fillId="0" borderId="54" xfId="12" applyNumberFormat="1" applyFont="1" applyBorder="1" applyAlignment="1">
      <alignment horizontal="center" vertical="center"/>
    </xf>
    <xf numFmtId="10" fontId="17" fillId="0" borderId="16" xfId="27" applyNumberFormat="1" applyFont="1" applyBorder="1" applyAlignment="1">
      <alignment horizontal="center" vertical="center"/>
    </xf>
    <xf numFmtId="4" fontId="17" fillId="0" borderId="28" xfId="12" applyNumberFormat="1" applyFont="1" applyBorder="1" applyAlignment="1">
      <alignment horizontal="right" vertical="center"/>
    </xf>
    <xf numFmtId="3" fontId="35" fillId="0" borderId="44" xfId="12" applyNumberFormat="1" applyFont="1" applyBorder="1" applyAlignment="1">
      <alignment horizontal="center" vertical="center"/>
    </xf>
    <xf numFmtId="10" fontId="35" fillId="0" borderId="40" xfId="27" applyNumberFormat="1" applyFont="1" applyBorder="1" applyAlignment="1">
      <alignment horizontal="center" vertical="center"/>
    </xf>
    <xf numFmtId="4" fontId="35" fillId="0" borderId="72" xfId="12" applyNumberFormat="1" applyFont="1" applyBorder="1" applyAlignment="1">
      <alignment horizontal="right" vertical="center"/>
    </xf>
    <xf numFmtId="4" fontId="26" fillId="4" borderId="31" xfId="12" applyNumberFormat="1" applyFont="1" applyFill="1" applyBorder="1" applyAlignment="1">
      <alignment horizontal="right" vertical="center"/>
    </xf>
    <xf numFmtId="0" fontId="14" fillId="4" borderId="22" xfId="12" applyFont="1" applyFill="1" applyBorder="1" applyAlignment="1">
      <alignment vertical="center"/>
    </xf>
    <xf numFmtId="0" fontId="14" fillId="4" borderId="44" xfId="12" applyFont="1" applyFill="1" applyBorder="1" applyAlignment="1">
      <alignment horizontal="center" vertical="center"/>
    </xf>
    <xf numFmtId="0" fontId="14" fillId="4" borderId="40" xfId="12" applyFont="1" applyFill="1" applyBorder="1" applyAlignment="1">
      <alignment horizontal="center" vertical="center"/>
    </xf>
    <xf numFmtId="173" fontId="14" fillId="4" borderId="31" xfId="8" applyNumberFormat="1" applyFont="1" applyFill="1" applyBorder="1" applyAlignment="1">
      <alignment vertical="center"/>
    </xf>
    <xf numFmtId="173" fontId="14" fillId="4" borderId="53" xfId="8" applyNumberFormat="1" applyFont="1" applyFill="1" applyBorder="1" applyAlignment="1">
      <alignment vertical="center"/>
    </xf>
    <xf numFmtId="173" fontId="14" fillId="4" borderId="5" xfId="8" applyNumberFormat="1" applyFont="1" applyFill="1" applyBorder="1" applyAlignment="1">
      <alignment vertical="center"/>
    </xf>
    <xf numFmtId="4" fontId="31" fillId="4" borderId="4" xfId="8" applyNumberFormat="1" applyFont="1" applyFill="1" applyBorder="1" applyAlignment="1">
      <alignment horizontal="right" vertical="center"/>
    </xf>
    <xf numFmtId="0" fontId="14" fillId="4" borderId="3" xfId="12" applyFont="1" applyFill="1" applyBorder="1" applyAlignment="1">
      <alignment horizontal="center" vertical="center" wrapText="1"/>
    </xf>
    <xf numFmtId="3" fontId="14" fillId="4" borderId="3" xfId="8" applyNumberFormat="1" applyFont="1" applyFill="1" applyBorder="1" applyAlignment="1">
      <alignment horizontal="right" vertical="center"/>
    </xf>
    <xf numFmtId="4" fontId="14" fillId="4" borderId="4" xfId="8" applyNumberFormat="1" applyFont="1" applyFill="1" applyBorder="1" applyAlignment="1">
      <alignment horizontal="right" vertical="center"/>
    </xf>
    <xf numFmtId="172" fontId="17" fillId="0" borderId="14" xfId="12" applyNumberFormat="1" applyFont="1" applyBorder="1"/>
    <xf numFmtId="10" fontId="17" fillId="0" borderId="15" xfId="27" applyNumberFormat="1" applyFont="1" applyBorder="1" applyAlignment="1">
      <alignment horizontal="center"/>
    </xf>
    <xf numFmtId="173" fontId="17" fillId="0" borderId="14" xfId="12" applyNumberFormat="1" applyFont="1" applyBorder="1"/>
    <xf numFmtId="172" fontId="17" fillId="0" borderId="18" xfId="12" applyNumberFormat="1" applyFont="1" applyBorder="1"/>
    <xf numFmtId="10" fontId="17" fillId="0" borderId="19" xfId="27" applyNumberFormat="1" applyFont="1" applyBorder="1" applyAlignment="1">
      <alignment horizontal="center"/>
    </xf>
    <xf numFmtId="173" fontId="17" fillId="0" borderId="18" xfId="12" applyNumberFormat="1" applyFont="1" applyBorder="1"/>
    <xf numFmtId="173" fontId="17" fillId="0" borderId="36" xfId="12" applyNumberFormat="1" applyFont="1" applyBorder="1"/>
    <xf numFmtId="172" fontId="17" fillId="0" borderId="36" xfId="12" applyNumberFormat="1" applyFont="1" applyBorder="1"/>
    <xf numFmtId="172" fontId="17" fillId="0" borderId="58" xfId="12" applyNumberFormat="1" applyFont="1" applyBorder="1"/>
    <xf numFmtId="10" fontId="17" fillId="0" borderId="21" xfId="27" applyNumberFormat="1" applyFont="1" applyBorder="1" applyAlignment="1">
      <alignment horizontal="center"/>
    </xf>
    <xf numFmtId="173" fontId="17" fillId="0" borderId="58" xfId="12" applyNumberFormat="1" applyFont="1" applyBorder="1"/>
    <xf numFmtId="172" fontId="26" fillId="4" borderId="13" xfId="12" applyNumberFormat="1" applyFont="1" applyFill="1" applyBorder="1"/>
    <xf numFmtId="10" fontId="26" fillId="4" borderId="4" xfId="27" applyNumberFormat="1" applyFont="1" applyFill="1" applyBorder="1" applyAlignment="1">
      <alignment horizontal="center"/>
    </xf>
    <xf numFmtId="173" fontId="26" fillId="4" borderId="13" xfId="12" applyNumberFormat="1" applyFont="1" applyFill="1" applyBorder="1"/>
    <xf numFmtId="3" fontId="14" fillId="4" borderId="3" xfId="12" applyNumberFormat="1" applyFont="1" applyFill="1" applyBorder="1" applyAlignment="1">
      <alignment horizontal="right" vertical="center"/>
    </xf>
    <xf numFmtId="4" fontId="16" fillId="4" borderId="4" xfId="12" applyNumberFormat="1" applyFont="1" applyFill="1" applyBorder="1" applyAlignment="1">
      <alignment horizontal="right" vertical="center"/>
    </xf>
    <xf numFmtId="172" fontId="17" fillId="0" borderId="54" xfId="8" applyNumberFormat="1" applyFont="1" applyBorder="1" applyAlignment="1">
      <alignment horizontal="center" vertical="center"/>
    </xf>
    <xf numFmtId="10" fontId="17" fillId="0" borderId="8" xfId="27" applyNumberFormat="1" applyFont="1" applyBorder="1" applyAlignment="1">
      <alignment horizontal="center" vertical="center"/>
    </xf>
    <xf numFmtId="173" fontId="17" fillId="0" borderId="54" xfId="8" applyNumberFormat="1" applyFont="1" applyBorder="1" applyAlignment="1">
      <alignment horizontal="right" vertical="center"/>
    </xf>
    <xf numFmtId="172" fontId="17" fillId="0" borderId="63" xfId="8" applyNumberFormat="1" applyFont="1" applyBorder="1" applyAlignment="1">
      <alignment horizontal="center" vertical="center"/>
    </xf>
    <xf numFmtId="10" fontId="17" fillId="0" borderId="42" xfId="27" applyNumberFormat="1" applyFont="1" applyBorder="1" applyAlignment="1">
      <alignment horizontal="center" vertical="center"/>
    </xf>
    <xf numFmtId="173" fontId="17" fillId="0" borderId="63" xfId="8" applyNumberFormat="1" applyFont="1" applyBorder="1" applyAlignment="1">
      <alignment horizontal="right" vertical="center"/>
    </xf>
    <xf numFmtId="172" fontId="26" fillId="4" borderId="3" xfId="8" applyNumberFormat="1" applyFont="1" applyFill="1" applyBorder="1" applyAlignment="1">
      <alignment horizontal="center" vertical="center"/>
    </xf>
    <xf numFmtId="10" fontId="26" fillId="4" borderId="6" xfId="27" applyNumberFormat="1" applyFont="1" applyFill="1" applyBorder="1" applyAlignment="1">
      <alignment horizontal="center" vertical="center"/>
    </xf>
    <xf numFmtId="173" fontId="26" fillId="4" borderId="3" xfId="8" applyNumberFormat="1" applyFont="1" applyFill="1" applyBorder="1" applyAlignment="1">
      <alignment horizontal="right" vertical="center"/>
    </xf>
    <xf numFmtId="0" fontId="31" fillId="4" borderId="13" xfId="12" applyFont="1" applyFill="1" applyBorder="1" applyAlignment="1">
      <alignment vertical="center"/>
    </xf>
    <xf numFmtId="3" fontId="31" fillId="4" borderId="3" xfId="8" applyNumberFormat="1" applyFont="1" applyFill="1" applyBorder="1" applyAlignment="1">
      <alignment horizontal="right" vertical="center"/>
    </xf>
    <xf numFmtId="3" fontId="31" fillId="4" borderId="13" xfId="8" applyNumberFormat="1" applyFont="1" applyFill="1" applyBorder="1" applyAlignment="1">
      <alignment horizontal="right" vertical="center"/>
    </xf>
    <xf numFmtId="172" fontId="17" fillId="0" borderId="18" xfId="8" applyNumberFormat="1" applyFont="1" applyBorder="1" applyAlignment="1">
      <alignment horizontal="center" vertical="center"/>
    </xf>
    <xf numFmtId="172" fontId="17" fillId="0" borderId="44" xfId="8" applyNumberFormat="1" applyFont="1" applyBorder="1" applyAlignment="1">
      <alignment horizontal="center" vertical="center"/>
    </xf>
    <xf numFmtId="172" fontId="26" fillId="4" borderId="63" xfId="8" applyNumberFormat="1" applyFont="1" applyFill="1" applyBorder="1" applyAlignment="1">
      <alignment horizontal="center" vertical="center"/>
    </xf>
    <xf numFmtId="10" fontId="26" fillId="4" borderId="42" xfId="27" applyNumberFormat="1" applyFont="1" applyFill="1" applyBorder="1" applyAlignment="1">
      <alignment horizontal="center" vertical="center"/>
    </xf>
    <xf numFmtId="172" fontId="17" fillId="0" borderId="54" xfId="8" applyNumberFormat="1" applyFont="1" applyFill="1" applyBorder="1" applyAlignment="1">
      <alignment horizontal="right" vertical="center"/>
    </xf>
    <xf numFmtId="10" fontId="17" fillId="0" borderId="16" xfId="27" applyNumberFormat="1" applyFont="1" applyFill="1" applyBorder="1" applyAlignment="1">
      <alignment horizontal="center" vertical="center" wrapText="1"/>
    </xf>
    <xf numFmtId="172" fontId="17" fillId="0" borderId="18" xfId="8" applyNumberFormat="1" applyFont="1" applyFill="1" applyBorder="1" applyAlignment="1">
      <alignment horizontal="right" vertical="center"/>
    </xf>
    <xf numFmtId="10" fontId="17" fillId="0" borderId="19" xfId="27" applyNumberFormat="1" applyFont="1" applyFill="1" applyBorder="1" applyAlignment="1">
      <alignment horizontal="center" vertical="center" wrapText="1"/>
    </xf>
    <xf numFmtId="172" fontId="17" fillId="0" borderId="44" xfId="8" applyNumberFormat="1" applyFont="1" applyFill="1" applyBorder="1" applyAlignment="1">
      <alignment horizontal="right" vertical="center"/>
    </xf>
    <xf numFmtId="10" fontId="17" fillId="0" borderId="40" xfId="27" applyNumberFormat="1" applyFont="1" applyFill="1" applyBorder="1" applyAlignment="1">
      <alignment horizontal="center" vertical="center" wrapText="1"/>
    </xf>
    <xf numFmtId="0" fontId="26" fillId="4" borderId="6" xfId="12" applyFont="1" applyFill="1" applyBorder="1" applyAlignment="1">
      <alignment horizontal="center" vertical="center" wrapText="1"/>
    </xf>
    <xf numFmtId="172" fontId="26" fillId="4" borderId="3" xfId="8" applyNumberFormat="1" applyFont="1" applyFill="1" applyBorder="1" applyAlignment="1">
      <alignment vertical="center"/>
    </xf>
    <xf numFmtId="173" fontId="26" fillId="4" borderId="52" xfId="8" applyNumberFormat="1" applyFont="1" applyFill="1" applyBorder="1" applyAlignment="1">
      <alignment vertical="center"/>
    </xf>
    <xf numFmtId="0" fontId="8" fillId="0" borderId="7" xfId="12" applyFont="1" applyFill="1" applyBorder="1" applyAlignment="1">
      <alignment horizontal="left" vertical="center"/>
    </xf>
    <xf numFmtId="0" fontId="8" fillId="0" borderId="29" xfId="12" applyFont="1" applyFill="1" applyBorder="1" applyAlignment="1">
      <alignment horizontal="left" vertical="center"/>
    </xf>
    <xf numFmtId="0" fontId="17" fillId="4" borderId="44" xfId="12" applyFont="1" applyFill="1" applyBorder="1" applyAlignment="1">
      <alignment horizontal="center" vertical="center" wrapText="1"/>
    </xf>
    <xf numFmtId="0" fontId="17" fillId="4" borderId="40" xfId="12" applyFont="1" applyFill="1" applyBorder="1" applyAlignment="1">
      <alignment horizontal="center" vertical="center" wrapText="1"/>
    </xf>
    <xf numFmtId="0" fontId="17" fillId="4" borderId="72" xfId="12" applyFont="1" applyFill="1" applyBorder="1" applyAlignment="1">
      <alignment horizontal="center" vertical="center" wrapText="1"/>
    </xf>
    <xf numFmtId="0" fontId="8" fillId="0" borderId="34" xfId="12" applyFont="1" applyFill="1" applyBorder="1" applyAlignment="1">
      <alignment horizontal="left" vertical="center"/>
    </xf>
    <xf numFmtId="172" fontId="17" fillId="0" borderId="54" xfId="8" applyNumberFormat="1" applyFont="1" applyFill="1" applyBorder="1" applyAlignment="1">
      <alignment vertical="center"/>
    </xf>
    <xf numFmtId="172" fontId="17" fillId="0" borderId="28" xfId="8" applyNumberFormat="1" applyFont="1" applyFill="1" applyBorder="1" applyAlignment="1">
      <alignment vertical="center"/>
    </xf>
    <xf numFmtId="0" fontId="8" fillId="0" borderId="58" xfId="12" applyFont="1" applyFill="1" applyBorder="1" applyAlignment="1">
      <alignment horizontal="left" vertical="center"/>
    </xf>
    <xf numFmtId="172" fontId="17" fillId="0" borderId="44" xfId="8" applyNumberFormat="1" applyFont="1" applyFill="1" applyBorder="1" applyAlignment="1">
      <alignment vertical="center"/>
    </xf>
    <xf numFmtId="172" fontId="17" fillId="0" borderId="72" xfId="8" applyNumberFormat="1" applyFont="1" applyFill="1" applyBorder="1" applyAlignment="1">
      <alignment vertical="center"/>
    </xf>
    <xf numFmtId="0" fontId="14" fillId="4" borderId="13" xfId="12" applyFont="1" applyFill="1" applyBorder="1" applyAlignment="1">
      <alignment horizontal="left" vertical="center"/>
    </xf>
    <xf numFmtId="172" fontId="17" fillId="0" borderId="5" xfId="12" applyNumberFormat="1" applyFont="1" applyBorder="1" applyAlignment="1">
      <alignment vertical="center"/>
    </xf>
    <xf numFmtId="10" fontId="17" fillId="0" borderId="6" xfId="27" applyNumberFormat="1" applyFont="1" applyBorder="1" applyAlignment="1">
      <alignment horizontal="center" vertical="center"/>
    </xf>
    <xf numFmtId="4" fontId="17" fillId="0" borderId="29" xfId="6" applyNumberFormat="1" applyFont="1" applyBorder="1" applyAlignment="1">
      <alignment horizontal="right" vertical="center"/>
    </xf>
    <xf numFmtId="4" fontId="26" fillId="4" borderId="5" xfId="6" applyNumberFormat="1" applyFont="1" applyFill="1" applyBorder="1" applyAlignment="1">
      <alignment horizontal="right" vertical="center"/>
    </xf>
    <xf numFmtId="4" fontId="51" fillId="0" borderId="0" xfId="0" applyNumberFormat="1" applyFont="1" applyAlignment="1">
      <alignment horizontal="right"/>
    </xf>
    <xf numFmtId="4" fontId="17" fillId="0" borderId="17" xfId="6" applyNumberFormat="1" applyFont="1" applyBorder="1" applyAlignment="1">
      <alignment horizontal="right" vertical="center"/>
    </xf>
    <xf numFmtId="0" fontId="16" fillId="4" borderId="1" xfId="0" applyFont="1" applyFill="1" applyBorder="1" applyAlignment="1">
      <alignment horizontal="center" vertical="center"/>
    </xf>
    <xf numFmtId="172" fontId="20" fillId="0" borderId="7" xfId="1" applyNumberFormat="1" applyFont="1" applyFill="1" applyBorder="1" applyAlignment="1">
      <alignment horizontal="center" vertical="center"/>
    </xf>
    <xf numFmtId="172" fontId="20" fillId="0" borderId="17" xfId="1" applyNumberFormat="1" applyFont="1" applyFill="1" applyBorder="1" applyAlignment="1">
      <alignment horizontal="center" vertical="center"/>
    </xf>
    <xf numFmtId="172" fontId="8" fillId="0" borderId="9" xfId="1" applyNumberFormat="1" applyFont="1" applyFill="1" applyBorder="1" applyAlignment="1">
      <alignment horizontal="center" vertical="center"/>
    </xf>
    <xf numFmtId="172" fontId="16" fillId="4" borderId="22" xfId="1" applyNumberFormat="1" applyFont="1" applyFill="1" applyBorder="1" applyAlignment="1">
      <alignment horizontal="center" vertical="center"/>
    </xf>
    <xf numFmtId="0" fontId="16" fillId="4" borderId="54" xfId="0" applyFont="1" applyFill="1" applyBorder="1" applyAlignment="1">
      <alignment vertical="center"/>
    </xf>
    <xf numFmtId="0" fontId="16" fillId="4" borderId="16" xfId="0" applyFont="1" applyFill="1" applyBorder="1" applyAlignment="1">
      <alignment horizontal="center" vertical="center"/>
    </xf>
    <xf numFmtId="0" fontId="16" fillId="4" borderId="44" xfId="0" applyFont="1" applyFill="1" applyBorder="1" applyAlignment="1">
      <alignment vertical="center"/>
    </xf>
    <xf numFmtId="0" fontId="26" fillId="4" borderId="5" xfId="12" applyFont="1" applyFill="1" applyBorder="1" applyAlignment="1">
      <alignment vertical="center" wrapText="1"/>
    </xf>
    <xf numFmtId="0" fontId="26" fillId="4" borderId="5" xfId="0" applyFont="1" applyFill="1" applyBorder="1" applyAlignment="1">
      <alignment vertical="center" wrapText="1"/>
    </xf>
    <xf numFmtId="173" fontId="14" fillId="4" borderId="42" xfId="8" applyNumberFormat="1" applyFont="1" applyFill="1" applyBorder="1" applyAlignment="1">
      <alignment horizontal="right" vertical="center"/>
    </xf>
    <xf numFmtId="175" fontId="14" fillId="4" borderId="42" xfId="8" applyNumberFormat="1" applyFont="1" applyFill="1" applyBorder="1" applyAlignment="1">
      <alignment horizontal="center" vertical="center"/>
    </xf>
    <xf numFmtId="0" fontId="14" fillId="4" borderId="22" xfId="0" applyFont="1" applyFill="1" applyBorder="1" applyAlignment="1">
      <alignment horizontal="left" vertical="center" wrapText="1"/>
    </xf>
    <xf numFmtId="0" fontId="47" fillId="0" borderId="0" xfId="12" applyFont="1" applyAlignment="1">
      <alignment horizontal="left" vertical="center"/>
    </xf>
    <xf numFmtId="0" fontId="8" fillId="0" borderId="7" xfId="12" applyBorder="1" applyAlignment="1">
      <alignment vertical="center" wrapText="1"/>
    </xf>
    <xf numFmtId="0" fontId="8" fillId="0" borderId="9" xfId="12" applyBorder="1" applyAlignment="1">
      <alignment vertical="center"/>
    </xf>
    <xf numFmtId="173" fontId="17" fillId="0" borderId="54" xfId="8" applyNumberFormat="1" applyFont="1" applyBorder="1" applyAlignment="1">
      <alignment vertical="center"/>
    </xf>
    <xf numFmtId="173" fontId="17" fillId="0" borderId="44" xfId="8" applyNumberFormat="1" applyFont="1" applyBorder="1" applyAlignment="1">
      <alignment vertical="center"/>
    </xf>
    <xf numFmtId="174" fontId="14" fillId="4" borderId="3" xfId="8" applyNumberFormat="1" applyFont="1" applyFill="1" applyBorder="1" applyAlignment="1">
      <alignment horizontal="center" vertical="center"/>
    </xf>
    <xf numFmtId="10" fontId="14" fillId="4" borderId="4" xfId="27" applyNumberFormat="1" applyFont="1" applyFill="1" applyBorder="1" applyAlignment="1">
      <alignment horizontal="center" vertical="center" wrapText="1"/>
    </xf>
    <xf numFmtId="0" fontId="14" fillId="4" borderId="4" xfId="0" applyFont="1" applyFill="1" applyBorder="1" applyAlignment="1">
      <alignment horizontal="center" vertical="center" wrapText="1"/>
    </xf>
    <xf numFmtId="4" fontId="17" fillId="0" borderId="54" xfId="8" applyNumberFormat="1" applyFont="1" applyBorder="1" applyAlignment="1">
      <alignment vertical="center"/>
    </xf>
    <xf numFmtId="3" fontId="17" fillId="0" borderId="44" xfId="8" applyNumberFormat="1" applyFont="1" applyBorder="1" applyAlignment="1">
      <alignment vertical="center"/>
    </xf>
    <xf numFmtId="4" fontId="14" fillId="4" borderId="3" xfId="8" applyNumberFormat="1" applyFont="1" applyFill="1" applyBorder="1" applyAlignment="1">
      <alignment horizontal="right" vertical="center"/>
    </xf>
    <xf numFmtId="176" fontId="35" fillId="0" borderId="31" xfId="12" applyNumberFormat="1" applyFont="1" applyBorder="1" applyAlignment="1">
      <alignment horizontal="right" vertical="center"/>
    </xf>
    <xf numFmtId="0" fontId="26" fillId="4" borderId="52" xfId="12" applyFont="1" applyFill="1" applyBorder="1" applyAlignment="1">
      <alignment horizontal="center" vertical="center" wrapText="1"/>
    </xf>
    <xf numFmtId="172" fontId="20" fillId="0" borderId="19" xfId="1" applyNumberFormat="1" applyFont="1" applyBorder="1" applyAlignment="1">
      <alignment horizontal="center" vertical="center"/>
    </xf>
    <xf numFmtId="172" fontId="16" fillId="4" borderId="40" xfId="1" applyNumberFormat="1" applyFont="1" applyFill="1" applyBorder="1" applyAlignment="1">
      <alignment horizontal="center" vertical="center"/>
    </xf>
    <xf numFmtId="172" fontId="23" fillId="0" borderId="35" xfId="1" applyNumberFormat="1" applyFont="1" applyBorder="1" applyAlignment="1">
      <alignment vertical="center"/>
    </xf>
    <xf numFmtId="172" fontId="23" fillId="0" borderId="10" xfId="1" applyNumberFormat="1" applyFont="1" applyBorder="1" applyAlignment="1">
      <alignment vertical="center"/>
    </xf>
    <xf numFmtId="178" fontId="23" fillId="0" borderId="8" xfId="1" applyNumberFormat="1" applyFont="1" applyBorder="1" applyAlignment="1">
      <alignment vertical="center"/>
    </xf>
    <xf numFmtId="178" fontId="23" fillId="0" borderId="14" xfId="1" applyNumberFormat="1" applyFont="1" applyBorder="1" applyAlignment="1">
      <alignment vertical="center"/>
    </xf>
    <xf numFmtId="172" fontId="17" fillId="0" borderId="54" xfId="1" applyNumberFormat="1" applyFont="1" applyBorder="1" applyAlignment="1">
      <alignment horizontal="center" vertical="center"/>
    </xf>
    <xf numFmtId="168" fontId="8" fillId="0" borderId="16" xfId="2" applyNumberFormat="1" applyFont="1" applyBorder="1" applyAlignment="1">
      <alignment vertical="center"/>
    </xf>
    <xf numFmtId="172" fontId="17" fillId="0" borderId="18" xfId="1" applyNumberFormat="1" applyFont="1" applyBorder="1" applyAlignment="1">
      <alignment horizontal="center" vertical="center"/>
    </xf>
    <xf numFmtId="168" fontId="8" fillId="0" borderId="19" xfId="2" applyNumberFormat="1" applyFont="1" applyBorder="1" applyAlignment="1">
      <alignment vertical="center"/>
    </xf>
    <xf numFmtId="172" fontId="17" fillId="0" borderId="20" xfId="1" applyNumberFormat="1" applyFont="1" applyBorder="1" applyAlignment="1">
      <alignment horizontal="center" vertical="center"/>
    </xf>
    <xf numFmtId="168" fontId="8" fillId="0" borderId="40" xfId="2" applyNumberFormat="1" applyFont="1" applyBorder="1" applyAlignment="1">
      <alignment vertical="center"/>
    </xf>
    <xf numFmtId="172" fontId="14" fillId="2" borderId="3" xfId="1" applyNumberFormat="1" applyFont="1" applyFill="1" applyBorder="1" applyAlignment="1">
      <alignment horizontal="center" vertical="center"/>
    </xf>
    <xf numFmtId="9" fontId="14" fillId="5" borderId="4" xfId="2" applyFont="1" applyFill="1" applyBorder="1" applyAlignment="1">
      <alignment vertical="center"/>
    </xf>
    <xf numFmtId="0" fontId="26" fillId="4" borderId="1" xfId="0" applyFont="1" applyFill="1" applyBorder="1" applyAlignment="1">
      <alignment horizontal="center" vertical="center" wrapText="1"/>
    </xf>
    <xf numFmtId="0" fontId="8" fillId="0" borderId="54" xfId="0" applyFont="1" applyFill="1" applyBorder="1" applyAlignment="1">
      <alignment horizontal="justify"/>
    </xf>
    <xf numFmtId="0" fontId="8" fillId="0" borderId="18" xfId="0" applyFont="1" applyFill="1" applyBorder="1" applyAlignment="1">
      <alignment horizontal="justify"/>
    </xf>
    <xf numFmtId="0" fontId="8" fillId="0" borderId="44" xfId="0" applyFont="1" applyFill="1" applyBorder="1" applyAlignment="1">
      <alignment horizontal="justify"/>
    </xf>
    <xf numFmtId="0" fontId="14" fillId="0" borderId="18" xfId="12" applyFont="1" applyFill="1" applyBorder="1" applyAlignment="1">
      <alignment horizontal="center" vertical="center"/>
    </xf>
    <xf numFmtId="0" fontId="26" fillId="4" borderId="54" xfId="0" applyFont="1" applyFill="1" applyBorder="1" applyAlignment="1">
      <alignment horizontal="center" vertical="center" wrapText="1"/>
    </xf>
    <xf numFmtId="0" fontId="26" fillId="4" borderId="16" xfId="0" applyFont="1" applyFill="1" applyBorder="1" applyAlignment="1">
      <alignment horizontal="center" vertical="center" wrapText="1"/>
    </xf>
    <xf numFmtId="172" fontId="17" fillId="0" borderId="19" xfId="6" applyNumberFormat="1" applyFont="1" applyFill="1" applyBorder="1" applyAlignment="1">
      <alignment vertical="center"/>
    </xf>
    <xf numFmtId="172" fontId="17" fillId="0" borderId="27" xfId="1" applyNumberFormat="1" applyFont="1" applyBorder="1" applyAlignment="1">
      <alignment horizontal="center" vertical="center"/>
    </xf>
    <xf numFmtId="172" fontId="17" fillId="0" borderId="35" xfId="1" applyNumberFormat="1" applyFont="1" applyBorder="1" applyAlignment="1">
      <alignment horizontal="center" vertical="center"/>
    </xf>
    <xf numFmtId="172" fontId="17" fillId="0" borderId="35" xfId="1" applyNumberFormat="1" applyFont="1" applyFill="1" applyBorder="1" applyAlignment="1">
      <alignment horizontal="center" vertical="center"/>
    </xf>
    <xf numFmtId="172" fontId="17" fillId="0" borderId="37" xfId="1" applyNumberFormat="1" applyFont="1" applyBorder="1" applyAlignment="1">
      <alignment horizontal="center" vertical="center"/>
    </xf>
    <xf numFmtId="0" fontId="32" fillId="0" borderId="0" xfId="12" applyFont="1" applyAlignment="1"/>
    <xf numFmtId="0" fontId="11" fillId="4" borderId="3" xfId="12" applyFont="1" applyFill="1" applyBorder="1" applyAlignment="1">
      <alignment horizontal="center" vertical="center"/>
    </xf>
    <xf numFmtId="0" fontId="11" fillId="4" borderId="5" xfId="12" applyFont="1" applyFill="1" applyBorder="1" applyAlignment="1">
      <alignment horizontal="center" vertical="center"/>
    </xf>
    <xf numFmtId="0" fontId="14" fillId="4" borderId="6" xfId="12" applyFont="1" applyFill="1" applyBorder="1" applyAlignment="1">
      <alignment horizontal="center" vertical="center" wrapText="1"/>
    </xf>
    <xf numFmtId="0" fontId="14" fillId="0" borderId="3" xfId="12" applyFont="1" applyFill="1" applyBorder="1" applyAlignment="1">
      <alignment horizontal="center" vertical="center" wrapText="1"/>
    </xf>
    <xf numFmtId="0" fontId="14" fillId="0" borderId="52" xfId="12" applyFont="1" applyFill="1" applyBorder="1" applyAlignment="1">
      <alignment horizontal="center" vertical="center" wrapText="1"/>
    </xf>
    <xf numFmtId="0" fontId="14" fillId="0" borderId="4" xfId="12" applyFont="1" applyFill="1" applyBorder="1" applyAlignment="1">
      <alignment horizontal="center" vertical="center" wrapText="1"/>
    </xf>
    <xf numFmtId="3" fontId="8" fillId="0" borderId="18" xfId="12" applyNumberFormat="1" applyFont="1" applyFill="1" applyBorder="1" applyAlignment="1">
      <alignment horizontal="center" vertical="center"/>
    </xf>
    <xf numFmtId="3" fontId="8" fillId="0" borderId="11" xfId="12" applyNumberFormat="1" applyFont="1" applyFill="1" applyBorder="1" applyAlignment="1">
      <alignment horizontal="center" vertical="center"/>
    </xf>
    <xf numFmtId="3" fontId="8" fillId="0" borderId="19" xfId="12" applyNumberFormat="1" applyFont="1" applyFill="1" applyBorder="1" applyAlignment="1">
      <alignment horizontal="center" vertical="center"/>
    </xf>
    <xf numFmtId="0" fontId="11" fillId="0" borderId="46" xfId="12" applyFont="1" applyFill="1" applyBorder="1" applyAlignment="1">
      <alignment horizontal="center" vertical="center" wrapText="1"/>
    </xf>
    <xf numFmtId="10" fontId="26" fillId="0" borderId="62" xfId="27" applyNumberFormat="1" applyFont="1" applyFill="1" applyBorder="1" applyAlignment="1">
      <alignment horizontal="center" vertical="center"/>
    </xf>
    <xf numFmtId="0" fontId="11" fillId="4" borderId="5" xfId="12" applyFont="1" applyFill="1" applyBorder="1" applyAlignment="1">
      <alignment vertical="center"/>
    </xf>
    <xf numFmtId="0" fontId="14" fillId="0" borderId="44" xfId="12" applyFont="1" applyFill="1" applyBorder="1" applyAlignment="1">
      <alignment vertical="center"/>
    </xf>
    <xf numFmtId="0" fontId="14" fillId="2" borderId="3" xfId="12" applyFont="1" applyFill="1" applyBorder="1" applyAlignment="1">
      <alignment vertical="center"/>
    </xf>
    <xf numFmtId="0" fontId="26" fillId="2" borderId="4" xfId="12" applyFont="1" applyFill="1" applyBorder="1" applyAlignment="1">
      <alignment horizontal="center"/>
    </xf>
    <xf numFmtId="0" fontId="11" fillId="4" borderId="54" xfId="12" applyFont="1" applyFill="1" applyBorder="1" applyAlignment="1">
      <alignment horizontal="center" vertical="center" wrapText="1"/>
    </xf>
    <xf numFmtId="0" fontId="11" fillId="4" borderId="16" xfId="12" applyFont="1" applyFill="1" applyBorder="1" applyAlignment="1">
      <alignment horizontal="center" vertical="center" wrapText="1"/>
    </xf>
    <xf numFmtId="0" fontId="11" fillId="4" borderId="6" xfId="12" applyFont="1" applyFill="1" applyBorder="1" applyAlignment="1">
      <alignment horizontal="center" vertical="center" wrapText="1"/>
    </xf>
    <xf numFmtId="0" fontId="11" fillId="4" borderId="4" xfId="12" applyFont="1" applyFill="1" applyBorder="1" applyAlignment="1">
      <alignment horizontal="center" vertical="center" wrapText="1"/>
    </xf>
    <xf numFmtId="0" fontId="14" fillId="4" borderId="7" xfId="0" applyFont="1" applyFill="1" applyBorder="1" applyAlignment="1">
      <alignment horizontal="left" vertical="center"/>
    </xf>
    <xf numFmtId="0" fontId="14" fillId="4" borderId="9" xfId="0" applyFont="1" applyFill="1" applyBorder="1" applyAlignment="1">
      <alignment horizontal="left" vertical="center"/>
    </xf>
    <xf numFmtId="0" fontId="11" fillId="4" borderId="13" xfId="12" applyFont="1" applyFill="1" applyBorder="1" applyAlignment="1">
      <alignment horizontal="center" vertical="center" wrapText="1"/>
    </xf>
    <xf numFmtId="10" fontId="17" fillId="0" borderId="7" xfId="2" applyNumberFormat="1" applyFont="1" applyBorder="1" applyAlignment="1">
      <alignment horizontal="center" vertical="center"/>
    </xf>
    <xf numFmtId="10" fontId="17" fillId="0" borderId="9" xfId="2" applyNumberFormat="1" applyFont="1" applyBorder="1" applyAlignment="1">
      <alignment horizontal="center" vertical="center"/>
    </xf>
    <xf numFmtId="1" fontId="14" fillId="0" borderId="17" xfId="0" applyNumberFormat="1" applyFont="1" applyBorder="1" applyAlignment="1">
      <alignment horizontal="center"/>
    </xf>
    <xf numFmtId="1" fontId="14" fillId="0" borderId="36" xfId="0" applyNumberFormat="1" applyFont="1" applyBorder="1" applyAlignment="1">
      <alignment horizontal="center"/>
    </xf>
    <xf numFmtId="0" fontId="26" fillId="0" borderId="3" xfId="12" applyFont="1" applyFill="1" applyBorder="1" applyAlignment="1">
      <alignment horizontal="center" vertical="center"/>
    </xf>
    <xf numFmtId="0" fontId="53" fillId="0" borderId="0" xfId="0" applyFont="1" applyBorder="1"/>
    <xf numFmtId="0" fontId="49" fillId="0" borderId="0" xfId="0" applyFont="1" applyBorder="1"/>
    <xf numFmtId="0" fontId="52" fillId="0" borderId="0" xfId="0" applyFont="1" applyBorder="1" applyAlignment="1">
      <alignment vertical="center"/>
    </xf>
    <xf numFmtId="0" fontId="14" fillId="0" borderId="22" xfId="12" applyFont="1" applyFill="1" applyBorder="1" applyAlignment="1">
      <alignment vertical="center"/>
    </xf>
    <xf numFmtId="0" fontId="11" fillId="0" borderId="0" xfId="12" applyFont="1" applyAlignment="1">
      <alignment horizontal="left"/>
    </xf>
    <xf numFmtId="0" fontId="11" fillId="0" borderId="0" xfId="12" applyFont="1"/>
    <xf numFmtId="3" fontId="14" fillId="4" borderId="39" xfId="12" applyNumberFormat="1" applyFont="1" applyFill="1" applyBorder="1" applyAlignment="1">
      <alignment horizontal="center"/>
    </xf>
    <xf numFmtId="3" fontId="14" fillId="4" borderId="42" xfId="12" applyNumberFormat="1" applyFont="1" applyFill="1" applyBorder="1" applyAlignment="1">
      <alignment horizontal="center"/>
    </xf>
    <xf numFmtId="0" fontId="17" fillId="0" borderId="7" xfId="12" applyFont="1" applyBorder="1" applyAlignment="1">
      <alignment horizontal="left" indent="1"/>
    </xf>
    <xf numFmtId="0" fontId="17" fillId="0" borderId="17" xfId="12" applyFont="1" applyBorder="1" applyAlignment="1">
      <alignment horizontal="left" indent="1"/>
    </xf>
    <xf numFmtId="0" fontId="17" fillId="0" borderId="9" xfId="12" applyFont="1" applyBorder="1" applyAlignment="1">
      <alignment horizontal="left" indent="1"/>
    </xf>
    <xf numFmtId="0" fontId="26" fillId="4" borderId="5" xfId="12" applyFont="1" applyFill="1" applyBorder="1" applyAlignment="1">
      <alignment horizontal="left" indent="1"/>
    </xf>
    <xf numFmtId="3" fontId="8" fillId="0" borderId="54" xfId="12" applyNumberFormat="1" applyFont="1" applyFill="1" applyBorder="1" applyAlignment="1">
      <alignment horizontal="center" vertical="center"/>
    </xf>
    <xf numFmtId="3" fontId="8" fillId="0" borderId="55" xfId="12" applyNumberFormat="1" applyFont="1" applyFill="1" applyBorder="1" applyAlignment="1">
      <alignment horizontal="center" vertical="center"/>
    </xf>
    <xf numFmtId="3" fontId="8" fillId="0" borderId="16" xfId="12" applyNumberFormat="1" applyFont="1" applyFill="1" applyBorder="1" applyAlignment="1">
      <alignment horizontal="center" vertical="center"/>
    </xf>
    <xf numFmtId="3" fontId="35" fillId="4" borderId="3" xfId="8" applyNumberFormat="1" applyFont="1" applyFill="1" applyBorder="1" applyAlignment="1">
      <alignment vertical="center"/>
    </xf>
    <xf numFmtId="4" fontId="35" fillId="4" borderId="4" xfId="8" applyNumberFormat="1" applyFont="1" applyFill="1" applyBorder="1" applyAlignment="1">
      <alignment vertical="center"/>
    </xf>
    <xf numFmtId="3" fontId="35" fillId="4" borderId="63" xfId="8" applyNumberFormat="1" applyFont="1" applyFill="1" applyBorder="1" applyAlignment="1">
      <alignment horizontal="right" vertical="center"/>
    </xf>
    <xf numFmtId="4" fontId="35" fillId="4" borderId="62" xfId="8" applyNumberFormat="1" applyFont="1" applyFill="1" applyBorder="1" applyAlignment="1">
      <alignment horizontal="right" vertical="center"/>
    </xf>
    <xf numFmtId="3" fontId="35" fillId="4" borderId="3" xfId="8" applyNumberFormat="1" applyFont="1" applyFill="1" applyBorder="1" applyAlignment="1">
      <alignment horizontal="right" vertical="center"/>
    </xf>
    <xf numFmtId="4" fontId="35" fillId="4" borderId="4" xfId="8" applyNumberFormat="1" applyFont="1" applyFill="1" applyBorder="1" applyAlignment="1">
      <alignment horizontal="right" vertical="center"/>
    </xf>
    <xf numFmtId="0" fontId="25" fillId="0" borderId="7" xfId="12" applyFont="1" applyBorder="1" applyAlignment="1">
      <alignment horizontal="center" vertical="center"/>
    </xf>
    <xf numFmtId="172" fontId="25" fillId="0" borderId="73" xfId="8" applyNumberFormat="1" applyFont="1" applyBorder="1" applyAlignment="1">
      <alignment vertical="center"/>
    </xf>
    <xf numFmtId="0" fontId="27" fillId="0" borderId="0" xfId="37" applyFont="1" applyAlignment="1">
      <alignment vertical="center"/>
    </xf>
    <xf numFmtId="3" fontId="17" fillId="0" borderId="74" xfId="38" applyNumberFormat="1" applyFont="1" applyBorder="1" applyAlignment="1">
      <alignment horizontal="center" vertical="center"/>
    </xf>
    <xf numFmtId="3" fontId="17" fillId="0" borderId="75" xfId="38" applyNumberFormat="1" applyFont="1" applyBorder="1" applyAlignment="1">
      <alignment horizontal="center" vertical="center"/>
    </xf>
    <xf numFmtId="10" fontId="17" fillId="0" borderId="76" xfId="2" applyNumberFormat="1" applyFont="1" applyBorder="1" applyAlignment="1">
      <alignment horizontal="center" vertical="center" wrapText="1"/>
    </xf>
    <xf numFmtId="10" fontId="17" fillId="0" borderId="77" xfId="2" applyNumberFormat="1" applyFont="1" applyBorder="1" applyAlignment="1">
      <alignment horizontal="center" vertical="center" wrapText="1"/>
    </xf>
    <xf numFmtId="3" fontId="17" fillId="0" borderId="78" xfId="1" applyNumberFormat="1" applyFont="1" applyBorder="1" applyAlignment="1">
      <alignment horizontal="center" vertical="center"/>
    </xf>
    <xf numFmtId="3" fontId="17" fillId="0" borderId="79" xfId="1" applyNumberFormat="1" applyFont="1" applyBorder="1" applyAlignment="1">
      <alignment horizontal="center" vertical="center"/>
    </xf>
    <xf numFmtId="172" fontId="0" fillId="0" borderId="0" xfId="0" applyNumberFormat="1"/>
    <xf numFmtId="0" fontId="14" fillId="6" borderId="5" xfId="38" applyFont="1" applyFill="1" applyBorder="1" applyAlignment="1">
      <alignment horizontal="left" vertical="center"/>
    </xf>
    <xf numFmtId="0" fontId="17" fillId="0" borderId="80" xfId="38" applyFont="1" applyBorder="1" applyAlignment="1">
      <alignment horizontal="left" vertical="center" wrapText="1" indent="2"/>
    </xf>
    <xf numFmtId="0" fontId="17" fillId="0" borderId="81" xfId="38" applyFont="1" applyBorder="1" applyAlignment="1">
      <alignment horizontal="left" vertical="center" wrapText="1" indent="2"/>
    </xf>
    <xf numFmtId="0" fontId="14" fillId="4" borderId="5" xfId="38" applyFont="1" applyFill="1" applyBorder="1" applyAlignment="1">
      <alignment horizontal="left" vertical="center"/>
    </xf>
    <xf numFmtId="4" fontId="54" fillId="0" borderId="0" xfId="0" applyNumberFormat="1" applyFont="1"/>
    <xf numFmtId="4" fontId="8" fillId="0" borderId="0" xfId="3" applyNumberFormat="1"/>
    <xf numFmtId="173" fontId="17" fillId="0" borderId="7" xfId="1" applyNumberFormat="1" applyFont="1" applyBorder="1" applyAlignment="1">
      <alignment vertical="center"/>
    </xf>
    <xf numFmtId="173" fontId="17" fillId="0" borderId="9" xfId="1" applyNumberFormat="1" applyFont="1" applyBorder="1" applyAlignment="1">
      <alignment vertical="center"/>
    </xf>
    <xf numFmtId="173" fontId="17" fillId="0" borderId="8" xfId="1" applyNumberFormat="1" applyFont="1" applyBorder="1" applyAlignment="1">
      <alignment vertical="center"/>
    </xf>
    <xf numFmtId="173" fontId="17" fillId="0" borderId="10" xfId="1" applyNumberFormat="1" applyFont="1" applyBorder="1" applyAlignment="1">
      <alignment vertical="center"/>
    </xf>
    <xf numFmtId="0" fontId="20" fillId="0" borderId="11" xfId="3" applyFont="1" applyBorder="1" applyAlignment="1">
      <alignment horizontal="left" vertical="center"/>
    </xf>
    <xf numFmtId="170" fontId="17" fillId="0" borderId="11" xfId="3" applyNumberFormat="1" applyFont="1" applyBorder="1" applyAlignment="1">
      <alignment vertical="center"/>
    </xf>
    <xf numFmtId="0" fontId="20" fillId="0" borderId="11" xfId="3" applyFont="1" applyFill="1" applyBorder="1" applyAlignment="1">
      <alignment horizontal="left" vertical="center"/>
    </xf>
    <xf numFmtId="4" fontId="17" fillId="0" borderId="49" xfId="3" applyNumberFormat="1" applyFont="1" applyBorder="1" applyAlignment="1">
      <alignment vertical="center"/>
    </xf>
    <xf numFmtId="0" fontId="14" fillId="4" borderId="11" xfId="3" applyFont="1" applyFill="1" applyBorder="1" applyAlignment="1">
      <alignment horizontal="center" vertical="center"/>
    </xf>
    <xf numFmtId="170" fontId="31" fillId="4" borderId="11" xfId="3" applyNumberFormat="1" applyFont="1" applyFill="1" applyBorder="1" applyAlignment="1">
      <alignment vertical="center"/>
    </xf>
    <xf numFmtId="0" fontId="43" fillId="0" borderId="0" xfId="12" applyFont="1" applyFill="1"/>
    <xf numFmtId="3" fontId="23" fillId="0" borderId="34" xfId="8" applyNumberFormat="1" applyFont="1" applyBorder="1" applyAlignment="1">
      <alignment horizontal="center"/>
    </xf>
    <xf numFmtId="3" fontId="23" fillId="0" borderId="36" xfId="8" applyNumberFormat="1" applyFont="1" applyBorder="1" applyAlignment="1">
      <alignment horizontal="center"/>
    </xf>
    <xf numFmtId="3" fontId="17" fillId="0" borderId="36" xfId="8" applyNumberFormat="1" applyFont="1" applyBorder="1" applyAlignment="1">
      <alignment horizontal="center"/>
    </xf>
    <xf numFmtId="3" fontId="23" fillId="0" borderId="38" xfId="8" applyNumberFormat="1" applyFont="1" applyBorder="1" applyAlignment="1">
      <alignment horizontal="center"/>
    </xf>
    <xf numFmtId="3" fontId="26" fillId="4" borderId="13" xfId="8" applyNumberFormat="1" applyFont="1" applyFill="1" applyBorder="1" applyAlignment="1">
      <alignment horizontal="center"/>
    </xf>
    <xf numFmtId="3" fontId="23" fillId="0" borderId="8" xfId="8" applyNumberFormat="1" applyFont="1" applyBorder="1" applyAlignment="1">
      <alignment horizontal="right"/>
    </xf>
    <xf numFmtId="3" fontId="23" fillId="0" borderId="35" xfId="8" applyNumberFormat="1" applyFont="1" applyBorder="1" applyAlignment="1">
      <alignment horizontal="right"/>
    </xf>
    <xf numFmtId="3" fontId="17" fillId="0" borderId="35" xfId="8" applyNumberFormat="1" applyFont="1" applyBorder="1" applyAlignment="1">
      <alignment horizontal="right"/>
    </xf>
    <xf numFmtId="3" fontId="23" fillId="0" borderId="10" xfId="8" applyNumberFormat="1" applyFont="1" applyBorder="1" applyAlignment="1">
      <alignment horizontal="right"/>
    </xf>
    <xf numFmtId="3" fontId="26" fillId="4" borderId="6" xfId="8" applyNumberFormat="1" applyFont="1" applyFill="1" applyBorder="1" applyAlignment="1">
      <alignment horizontal="right"/>
    </xf>
    <xf numFmtId="0" fontId="19" fillId="0" borderId="0" xfId="46" applyFont="1" applyAlignment="1">
      <alignment horizontal="center" vertical="center"/>
    </xf>
    <xf numFmtId="0" fontId="11" fillId="0" borderId="0" xfId="12" applyFont="1" applyAlignment="1">
      <alignment horizontal="center"/>
    </xf>
    <xf numFmtId="0" fontId="14" fillId="0" borderId="0" xfId="12" applyFont="1"/>
    <xf numFmtId="0" fontId="43" fillId="0" borderId="0" xfId="0" applyFont="1" applyFill="1" applyAlignment="1">
      <alignment vertical="center"/>
    </xf>
    <xf numFmtId="0" fontId="43" fillId="0" borderId="0" xfId="0" applyFont="1" applyFill="1" applyAlignment="1"/>
    <xf numFmtId="9" fontId="17" fillId="0" borderId="17" xfId="2" applyFont="1" applyBorder="1" applyAlignment="1">
      <alignment horizontal="center" vertical="center"/>
    </xf>
    <xf numFmtId="9" fontId="17" fillId="0" borderId="9" xfId="2" applyFont="1" applyBorder="1" applyAlignment="1">
      <alignment horizontal="center" vertical="center"/>
    </xf>
    <xf numFmtId="9" fontId="25" fillId="0" borderId="7" xfId="2" applyFont="1" applyBorder="1" applyAlignment="1">
      <alignment horizontal="center" vertical="center"/>
    </xf>
    <xf numFmtId="9" fontId="25" fillId="0" borderId="23" xfId="2" applyFont="1" applyBorder="1" applyAlignment="1">
      <alignment horizontal="center" vertical="center"/>
    </xf>
    <xf numFmtId="9" fontId="25" fillId="0" borderId="17" xfId="2" applyFont="1" applyBorder="1" applyAlignment="1">
      <alignment horizontal="center" vertical="center"/>
    </xf>
    <xf numFmtId="0" fontId="14" fillId="0" borderId="64" xfId="42" applyFont="1" applyFill="1" applyBorder="1" applyAlignment="1">
      <alignment horizontal="justify" vertical="center"/>
    </xf>
    <xf numFmtId="0" fontId="8" fillId="0" borderId="17" xfId="12" applyFont="1" applyFill="1" applyBorder="1" applyAlignment="1">
      <alignment horizontal="justify" vertical="center"/>
    </xf>
    <xf numFmtId="0" fontId="8" fillId="0" borderId="7" xfId="12" applyFont="1" applyFill="1" applyBorder="1" applyAlignment="1">
      <alignment horizontal="justify" vertical="center"/>
    </xf>
    <xf numFmtId="10" fontId="17" fillId="0" borderId="19" xfId="27" applyNumberFormat="1" applyFont="1" applyFill="1" applyBorder="1" applyAlignment="1">
      <alignment horizontal="center" vertical="center"/>
    </xf>
    <xf numFmtId="171" fontId="26" fillId="0" borderId="63" xfId="6" applyNumberFormat="1" applyFont="1" applyFill="1" applyBorder="1" applyAlignment="1">
      <alignment vertical="center"/>
    </xf>
    <xf numFmtId="173" fontId="35" fillId="4" borderId="3" xfId="12" applyNumberFormat="1" applyFont="1" applyFill="1" applyBorder="1" applyAlignment="1">
      <alignment horizontal="right" vertical="center"/>
    </xf>
    <xf numFmtId="172" fontId="14" fillId="4" borderId="39" xfId="12" applyNumberFormat="1" applyFont="1" applyFill="1" applyBorder="1"/>
    <xf numFmtId="10" fontId="14" fillId="4" borderId="62" xfId="27" applyNumberFormat="1" applyFont="1" applyFill="1" applyBorder="1" applyAlignment="1">
      <alignment horizontal="center"/>
    </xf>
    <xf numFmtId="177" fontId="14" fillId="4" borderId="39" xfId="12" applyNumberFormat="1" applyFont="1" applyFill="1" applyBorder="1"/>
    <xf numFmtId="176" fontId="8" fillId="0" borderId="0" xfId="12" applyNumberFormat="1"/>
    <xf numFmtId="10" fontId="14" fillId="4" borderId="42" xfId="2" applyNumberFormat="1" applyFont="1" applyFill="1" applyBorder="1" applyAlignment="1">
      <alignment horizontal="center" vertical="center"/>
    </xf>
    <xf numFmtId="10" fontId="14" fillId="4" borderId="3" xfId="2" applyNumberFormat="1" applyFont="1" applyFill="1" applyBorder="1" applyAlignment="1">
      <alignment horizontal="center" vertical="center"/>
    </xf>
    <xf numFmtId="39" fontId="14" fillId="4" borderId="42" xfId="8" applyNumberFormat="1" applyFont="1" applyFill="1" applyBorder="1" applyAlignment="1">
      <alignment vertical="center"/>
    </xf>
    <xf numFmtId="0" fontId="17" fillId="0" borderId="18" xfId="0" applyFont="1" applyBorder="1" applyAlignment="1">
      <alignment vertical="center"/>
    </xf>
    <xf numFmtId="172" fontId="17" fillId="0" borderId="35" xfId="6" applyNumberFormat="1" applyFont="1" applyFill="1" applyBorder="1" applyAlignment="1">
      <alignment vertical="center"/>
    </xf>
    <xf numFmtId="0" fontId="11" fillId="2" borderId="6" xfId="37" applyFont="1" applyFill="1" applyBorder="1" applyAlignment="1">
      <alignment horizontal="center" vertical="center"/>
    </xf>
    <xf numFmtId="0" fontId="14" fillId="4" borderId="13" xfId="12" applyFont="1" applyFill="1" applyBorder="1" applyAlignment="1">
      <alignment horizontal="center" vertical="center" wrapText="1"/>
    </xf>
    <xf numFmtId="0" fontId="43" fillId="0" borderId="0" xfId="37" applyFont="1" applyFill="1" applyAlignment="1">
      <alignment vertical="center"/>
    </xf>
    <xf numFmtId="4" fontId="0" fillId="0" borderId="0" xfId="0" applyNumberFormat="1"/>
    <xf numFmtId="3" fontId="17" fillId="0" borderId="18" xfId="8" applyNumberFormat="1" applyFont="1" applyFill="1" applyBorder="1" applyAlignment="1">
      <alignment vertical="center"/>
    </xf>
    <xf numFmtId="4" fontId="17" fillId="0" borderId="19" xfId="8" applyNumberFormat="1" applyFont="1" applyFill="1" applyBorder="1" applyAlignment="1">
      <alignment vertical="center"/>
    </xf>
    <xf numFmtId="3" fontId="17" fillId="0" borderId="54" xfId="12" applyNumberFormat="1" applyFont="1" applyFill="1" applyBorder="1" applyAlignment="1">
      <alignment horizontal="center" vertical="center"/>
    </xf>
    <xf numFmtId="173" fontId="17" fillId="0" borderId="28" xfId="8" applyNumberFormat="1" applyFont="1" applyFill="1" applyBorder="1" applyAlignment="1">
      <alignment horizontal="right" vertical="center"/>
    </xf>
    <xf numFmtId="3" fontId="17" fillId="0" borderId="20" xfId="8" applyNumberFormat="1" applyFont="1" applyFill="1" applyBorder="1" applyAlignment="1">
      <alignment vertical="center"/>
    </xf>
    <xf numFmtId="4" fontId="17" fillId="0" borderId="21" xfId="8" applyNumberFormat="1" applyFont="1" applyFill="1" applyBorder="1" applyAlignment="1">
      <alignment vertical="center"/>
    </xf>
    <xf numFmtId="3" fontId="17" fillId="0" borderId="18" xfId="12" applyNumberFormat="1" applyFont="1" applyFill="1" applyBorder="1" applyAlignment="1">
      <alignment horizontal="center" vertical="center"/>
    </xf>
    <xf numFmtId="173" fontId="17" fillId="0" borderId="57" xfId="8" applyNumberFormat="1" applyFont="1" applyFill="1" applyBorder="1" applyAlignment="1">
      <alignment horizontal="right" vertical="center"/>
    </xf>
    <xf numFmtId="3" fontId="17" fillId="0" borderId="20" xfId="12" applyNumberFormat="1" applyFont="1" applyFill="1" applyBorder="1" applyAlignment="1">
      <alignment horizontal="center" vertical="center"/>
    </xf>
    <xf numFmtId="10" fontId="17" fillId="0" borderId="21" xfId="27" applyNumberFormat="1" applyFont="1" applyFill="1" applyBorder="1" applyAlignment="1">
      <alignment horizontal="center" vertical="center"/>
    </xf>
    <xf numFmtId="173" fontId="17" fillId="0" borderId="30" xfId="8" applyNumberFormat="1" applyFont="1" applyFill="1" applyBorder="1" applyAlignment="1">
      <alignment horizontal="right" vertical="center"/>
    </xf>
    <xf numFmtId="3" fontId="26" fillId="0" borderId="3" xfId="8" applyNumberFormat="1" applyFont="1" applyFill="1" applyBorder="1" applyAlignment="1">
      <alignment vertical="center"/>
    </xf>
    <xf numFmtId="4" fontId="26" fillId="0" borderId="4" xfId="8" applyNumberFormat="1" applyFont="1" applyFill="1" applyBorder="1" applyAlignment="1">
      <alignment vertical="center"/>
    </xf>
    <xf numFmtId="3" fontId="26" fillId="0" borderId="3" xfId="12" applyNumberFormat="1" applyFont="1" applyFill="1" applyBorder="1" applyAlignment="1">
      <alignment horizontal="center" vertical="center"/>
    </xf>
    <xf numFmtId="10" fontId="26" fillId="0" borderId="4" xfId="27" applyNumberFormat="1" applyFont="1" applyFill="1" applyBorder="1" applyAlignment="1">
      <alignment horizontal="center" vertical="center"/>
    </xf>
    <xf numFmtId="173" fontId="26" fillId="0" borderId="31" xfId="8" applyNumberFormat="1" applyFont="1" applyFill="1" applyBorder="1" applyAlignment="1">
      <alignment horizontal="right" vertical="center"/>
    </xf>
    <xf numFmtId="3" fontId="26" fillId="0" borderId="25" xfId="12" applyNumberFormat="1" applyFont="1" applyFill="1" applyBorder="1" applyAlignment="1">
      <alignment horizontal="center" vertical="center"/>
    </xf>
    <xf numFmtId="10" fontId="26" fillId="0" borderId="26" xfId="27" applyNumberFormat="1" applyFont="1" applyFill="1" applyBorder="1" applyAlignment="1">
      <alignment horizontal="center" vertical="center"/>
    </xf>
    <xf numFmtId="173" fontId="26" fillId="0" borderId="60" xfId="8" applyNumberFormat="1" applyFont="1" applyFill="1" applyBorder="1" applyAlignment="1">
      <alignment horizontal="right" vertical="center"/>
    </xf>
    <xf numFmtId="3" fontId="35" fillId="0" borderId="3" xfId="8" applyNumberFormat="1" applyFont="1" applyFill="1" applyBorder="1" applyAlignment="1">
      <alignment vertical="center"/>
    </xf>
    <xf numFmtId="4" fontId="35" fillId="0" borderId="4" xfId="8" applyNumberFormat="1" applyFont="1" applyFill="1" applyBorder="1" applyAlignment="1">
      <alignment vertical="center"/>
    </xf>
    <xf numFmtId="0" fontId="20" fillId="7" borderId="34" xfId="12" applyFont="1" applyFill="1" applyBorder="1" applyAlignment="1">
      <alignment horizontal="left" vertical="center" indent="2"/>
    </xf>
    <xf numFmtId="173" fontId="23" fillId="7" borderId="14" xfId="8" applyNumberFormat="1" applyFont="1" applyFill="1" applyBorder="1" applyAlignment="1">
      <alignment vertical="center"/>
    </xf>
    <xf numFmtId="173" fontId="23" fillId="7" borderId="15" xfId="8" applyNumberFormat="1" applyFont="1" applyFill="1" applyBorder="1" applyAlignment="1">
      <alignment vertical="center"/>
    </xf>
    <xf numFmtId="173" fontId="23" fillId="7" borderId="27" xfId="8" applyNumberFormat="1" applyFont="1" applyFill="1" applyBorder="1" applyAlignment="1">
      <alignment vertical="center"/>
    </xf>
    <xf numFmtId="0" fontId="20" fillId="7" borderId="36" xfId="12" applyFont="1" applyFill="1" applyBorder="1" applyAlignment="1">
      <alignment horizontal="left" vertical="center" indent="2"/>
    </xf>
    <xf numFmtId="173" fontId="23" fillId="7" borderId="18" xfId="8" applyNumberFormat="1" applyFont="1" applyFill="1" applyBorder="1" applyAlignment="1">
      <alignment vertical="center"/>
    </xf>
    <xf numFmtId="173" fontId="23" fillId="7" borderId="19" xfId="8" applyNumberFormat="1" applyFont="1" applyFill="1" applyBorder="1" applyAlignment="1">
      <alignment vertical="center"/>
    </xf>
    <xf numFmtId="173" fontId="23" fillId="7" borderId="35" xfId="8" applyNumberFormat="1" applyFont="1" applyFill="1" applyBorder="1" applyAlignment="1">
      <alignment vertical="center"/>
    </xf>
    <xf numFmtId="0" fontId="11" fillId="4" borderId="39" xfId="12" applyFont="1" applyFill="1" applyBorder="1" applyAlignment="1">
      <alignment horizontal="left" vertical="center" indent="2"/>
    </xf>
    <xf numFmtId="173" fontId="14" fillId="4" borderId="63" xfId="8" applyNumberFormat="1" applyFont="1" applyFill="1" applyBorder="1" applyAlignment="1">
      <alignment vertical="center"/>
    </xf>
    <xf numFmtId="173" fontId="14" fillId="4" borderId="62" xfId="8" applyNumberFormat="1" applyFont="1" applyFill="1" applyBorder="1" applyAlignment="1">
      <alignment vertical="center"/>
    </xf>
    <xf numFmtId="173" fontId="14" fillId="4" borderId="42" xfId="8" applyNumberFormat="1" applyFont="1" applyFill="1" applyBorder="1" applyAlignment="1">
      <alignment vertical="center"/>
    </xf>
    <xf numFmtId="0" fontId="20" fillId="7" borderId="17" xfId="12" applyFont="1" applyFill="1" applyBorder="1" applyAlignment="1">
      <alignment horizontal="left" vertical="center" indent="2"/>
    </xf>
    <xf numFmtId="173" fontId="23" fillId="7" borderId="57" xfId="8" applyNumberFormat="1" applyFont="1" applyFill="1" applyBorder="1" applyAlignment="1">
      <alignment vertical="center"/>
    </xf>
    <xf numFmtId="173" fontId="23" fillId="7" borderId="61" xfId="8" applyNumberFormat="1" applyFont="1" applyFill="1" applyBorder="1" applyAlignment="1">
      <alignment vertical="center"/>
    </xf>
    <xf numFmtId="173" fontId="23" fillId="7" borderId="17" xfId="8" applyNumberFormat="1" applyFont="1" applyFill="1" applyBorder="1" applyAlignment="1">
      <alignment vertical="center"/>
    </xf>
    <xf numFmtId="3" fontId="23" fillId="7" borderId="14" xfId="12" applyNumberFormat="1" applyFont="1" applyFill="1" applyBorder="1" applyAlignment="1">
      <alignment horizontal="center" vertical="center"/>
    </xf>
    <xf numFmtId="4" fontId="23" fillId="7" borderId="15" xfId="8" applyNumberFormat="1" applyFont="1" applyFill="1" applyBorder="1" applyAlignment="1">
      <alignment horizontal="right" vertical="center"/>
    </xf>
    <xf numFmtId="0" fontId="8" fillId="7" borderId="0" xfId="12" applyFill="1"/>
    <xf numFmtId="3" fontId="17" fillId="7" borderId="14" xfId="12" applyNumberFormat="1" applyFont="1" applyFill="1" applyBorder="1" applyAlignment="1">
      <alignment horizontal="center" vertical="center"/>
    </xf>
    <xf numFmtId="10" fontId="17" fillId="7" borderId="15" xfId="2" applyNumberFormat="1" applyFont="1" applyFill="1" applyBorder="1" applyAlignment="1">
      <alignment horizontal="center" vertical="center"/>
    </xf>
    <xf numFmtId="173" fontId="17" fillId="7" borderId="14" xfId="12" applyNumberFormat="1" applyFont="1" applyFill="1" applyBorder="1" applyAlignment="1">
      <alignment horizontal="right" vertical="center"/>
    </xf>
    <xf numFmtId="3" fontId="23" fillId="7" borderId="18" xfId="12" applyNumberFormat="1" applyFont="1" applyFill="1" applyBorder="1" applyAlignment="1">
      <alignment horizontal="center" vertical="center"/>
    </xf>
    <xf numFmtId="4" fontId="23" fillId="7" borderId="19" xfId="8" applyNumberFormat="1" applyFont="1" applyFill="1" applyBorder="1" applyAlignment="1">
      <alignment horizontal="right" vertical="center"/>
    </xf>
    <xf numFmtId="0" fontId="14" fillId="2" borderId="53" xfId="12" applyFont="1" applyFill="1" applyBorder="1" applyAlignment="1">
      <alignment horizontal="center" vertical="center" wrapText="1"/>
    </xf>
    <xf numFmtId="0" fontId="17" fillId="0" borderId="7" xfId="12" applyFont="1" applyFill="1" applyBorder="1" applyAlignment="1">
      <alignment horizontal="center" vertical="center"/>
    </xf>
    <xf numFmtId="0" fontId="26" fillId="0" borderId="53" xfId="12" applyFont="1" applyFill="1" applyBorder="1" applyAlignment="1">
      <alignment horizontal="center" vertical="center"/>
    </xf>
    <xf numFmtId="0" fontId="26" fillId="0" borderId="5" xfId="12" applyFont="1" applyFill="1" applyBorder="1" applyAlignment="1">
      <alignment horizontal="center" vertical="center"/>
    </xf>
    <xf numFmtId="0" fontId="14" fillId="0" borderId="54" xfId="12" applyFont="1" applyFill="1" applyBorder="1" applyAlignment="1">
      <alignment vertical="center"/>
    </xf>
    <xf numFmtId="0" fontId="14" fillId="0" borderId="18" xfId="12" applyFont="1" applyFill="1" applyBorder="1" applyAlignment="1">
      <alignment vertical="center"/>
    </xf>
    <xf numFmtId="3" fontId="17" fillId="0" borderId="54" xfId="8" applyNumberFormat="1" applyFont="1" applyBorder="1" applyAlignment="1">
      <alignment horizontal="right" vertical="center"/>
    </xf>
    <xf numFmtId="4" fontId="17" fillId="0" borderId="16" xfId="8" applyNumberFormat="1" applyFont="1" applyBorder="1" applyAlignment="1">
      <alignment horizontal="right" vertical="center"/>
    </xf>
    <xf numFmtId="3" fontId="17" fillId="0" borderId="18" xfId="8" applyNumberFormat="1" applyFont="1" applyBorder="1" applyAlignment="1">
      <alignment horizontal="right" vertical="center"/>
    </xf>
    <xf numFmtId="4" fontId="17" fillId="0" borderId="19" xfId="8" applyNumberFormat="1" applyFont="1" applyBorder="1" applyAlignment="1">
      <alignment horizontal="right" vertical="center"/>
    </xf>
    <xf numFmtId="3" fontId="17" fillId="0" borderId="44" xfId="8" applyNumberFormat="1" applyFont="1" applyBorder="1" applyAlignment="1">
      <alignment horizontal="right" vertical="center"/>
    </xf>
    <xf numFmtId="4" fontId="17" fillId="0" borderId="40" xfId="8" applyNumberFormat="1" applyFont="1" applyBorder="1" applyAlignment="1">
      <alignment horizontal="right" vertical="center"/>
    </xf>
    <xf numFmtId="172" fontId="17" fillId="0" borderId="14" xfId="8" applyNumberFormat="1" applyFont="1" applyBorder="1" applyAlignment="1">
      <alignment vertical="center"/>
    </xf>
    <xf numFmtId="173" fontId="17" fillId="0" borderId="50" xfId="8" applyNumberFormat="1" applyFont="1" applyBorder="1" applyAlignment="1">
      <alignment vertical="center"/>
    </xf>
    <xf numFmtId="173" fontId="17" fillId="0" borderId="15" xfId="8" applyNumberFormat="1" applyFont="1" applyBorder="1" applyAlignment="1">
      <alignment vertical="center"/>
    </xf>
    <xf numFmtId="172" fontId="17" fillId="0" borderId="20" xfId="8" applyNumberFormat="1" applyFont="1" applyBorder="1" applyAlignment="1">
      <alignment vertical="center"/>
    </xf>
    <xf numFmtId="173" fontId="17" fillId="0" borderId="48" xfId="8" applyNumberFormat="1" applyFont="1" applyBorder="1" applyAlignment="1">
      <alignment vertical="center"/>
    </xf>
    <xf numFmtId="173" fontId="17" fillId="0" borderId="21" xfId="8" applyNumberFormat="1" applyFont="1" applyBorder="1" applyAlignment="1">
      <alignment vertical="center"/>
    </xf>
    <xf numFmtId="4" fontId="17" fillId="0" borderId="9" xfId="6" applyNumberFormat="1" applyFont="1" applyBorder="1" applyAlignment="1">
      <alignment horizontal="right" vertical="center"/>
    </xf>
    <xf numFmtId="172" fontId="20" fillId="7" borderId="23" xfId="1" applyNumberFormat="1" applyFont="1" applyFill="1" applyBorder="1" applyAlignment="1">
      <alignment horizontal="right" vertical="center"/>
    </xf>
    <xf numFmtId="172" fontId="20" fillId="7" borderId="65" xfId="1" applyNumberFormat="1" applyFont="1" applyFill="1" applyBorder="1" applyAlignment="1">
      <alignment horizontal="right" vertical="center"/>
    </xf>
    <xf numFmtId="172" fontId="20" fillId="7" borderId="17" xfId="1" applyNumberFormat="1" applyFont="1" applyFill="1" applyBorder="1" applyAlignment="1">
      <alignment horizontal="right" vertical="center"/>
    </xf>
    <xf numFmtId="172" fontId="20" fillId="7" borderId="68" xfId="1" applyNumberFormat="1" applyFont="1" applyFill="1" applyBorder="1" applyAlignment="1">
      <alignment horizontal="right" vertical="center"/>
    </xf>
    <xf numFmtId="172" fontId="20" fillId="7" borderId="29" xfId="1" applyNumberFormat="1" applyFont="1" applyFill="1" applyBorder="1" applyAlignment="1">
      <alignment horizontal="right" vertical="center"/>
    </xf>
    <xf numFmtId="172" fontId="20" fillId="7" borderId="71" xfId="1" applyNumberFormat="1" applyFont="1" applyFill="1" applyBorder="1" applyAlignment="1">
      <alignment horizontal="right" vertical="center"/>
    </xf>
    <xf numFmtId="172" fontId="17" fillId="0" borderId="19" xfId="8" applyNumberFormat="1" applyFont="1" applyBorder="1" applyAlignment="1">
      <alignment vertical="center"/>
    </xf>
    <xf numFmtId="0" fontId="14" fillId="4" borderId="4" xfId="47" applyFont="1" applyFill="1" applyBorder="1" applyAlignment="1">
      <alignment horizontal="center" vertical="center" wrapText="1"/>
    </xf>
    <xf numFmtId="0" fontId="14" fillId="4" borderId="3" xfId="47" applyFont="1" applyFill="1" applyBorder="1" applyAlignment="1">
      <alignment horizontal="center" vertical="center" wrapText="1"/>
    </xf>
    <xf numFmtId="3" fontId="17" fillId="0" borderId="26" xfId="12" applyNumberFormat="1" applyFont="1" applyBorder="1" applyAlignment="1">
      <alignment vertical="center"/>
    </xf>
    <xf numFmtId="4" fontId="23" fillId="0" borderId="16" xfId="8" applyNumberFormat="1" applyFont="1" applyFill="1" applyBorder="1" applyAlignment="1">
      <alignment horizontal="right" vertical="center"/>
    </xf>
    <xf numFmtId="0" fontId="26" fillId="4" borderId="13" xfId="12" applyFont="1" applyFill="1" applyBorder="1" applyAlignment="1">
      <alignment vertical="center"/>
    </xf>
    <xf numFmtId="10" fontId="17" fillId="0" borderId="17" xfId="12" applyNumberFormat="1" applyFont="1" applyBorder="1" applyAlignment="1">
      <alignment horizontal="right" vertical="center" indent="2"/>
    </xf>
    <xf numFmtId="10" fontId="17" fillId="0" borderId="35" xfId="12" applyNumberFormat="1" applyFont="1" applyBorder="1" applyAlignment="1">
      <alignment horizontal="right" vertical="center" indent="2"/>
    </xf>
    <xf numFmtId="172" fontId="17" fillId="0" borderId="36" xfId="8" applyNumberFormat="1" applyFont="1" applyBorder="1" applyAlignment="1">
      <alignment vertical="center"/>
    </xf>
    <xf numFmtId="172" fontId="17" fillId="0" borderId="17" xfId="8" applyNumberFormat="1" applyFont="1" applyBorder="1" applyAlignment="1">
      <alignment vertical="center"/>
    </xf>
    <xf numFmtId="0" fontId="14" fillId="4" borderId="2" xfId="12"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51" fillId="0" borderId="0" xfId="0" applyFont="1" applyAlignment="1">
      <alignment vertical="center"/>
    </xf>
    <xf numFmtId="0" fontId="11" fillId="4" borderId="5" xfId="37" applyFont="1" applyFill="1" applyBorder="1" applyAlignment="1">
      <alignment horizontal="center" vertical="center"/>
    </xf>
    <xf numFmtId="0" fontId="11" fillId="4" borderId="4" xfId="37" applyFont="1" applyFill="1" applyBorder="1" applyAlignment="1">
      <alignment horizontal="center" vertical="center"/>
    </xf>
    <xf numFmtId="0" fontId="11" fillId="4" borderId="5" xfId="38" applyFont="1" applyFill="1" applyBorder="1" applyAlignment="1">
      <alignment horizontal="center" vertical="center"/>
    </xf>
    <xf numFmtId="0" fontId="11" fillId="4" borderId="5" xfId="46" applyFont="1" applyFill="1" applyBorder="1" applyAlignment="1">
      <alignment horizontal="center" vertical="center"/>
    </xf>
    <xf numFmtId="0" fontId="11" fillId="4" borderId="2" xfId="46" applyFont="1" applyFill="1" applyBorder="1" applyAlignment="1">
      <alignment horizontal="center" vertical="center"/>
    </xf>
    <xf numFmtId="3" fontId="17" fillId="0" borderId="8" xfId="46" applyNumberFormat="1" applyFont="1" applyBorder="1" applyAlignment="1">
      <alignment horizontal="center" vertical="center"/>
    </xf>
    <xf numFmtId="3" fontId="17" fillId="0" borderId="35" xfId="46" applyNumberFormat="1" applyFont="1" applyBorder="1" applyAlignment="1">
      <alignment horizontal="center" vertical="center"/>
    </xf>
    <xf numFmtId="3" fontId="17" fillId="0" borderId="10" xfId="46" applyNumberFormat="1" applyFont="1" applyBorder="1" applyAlignment="1">
      <alignment horizontal="center" vertical="center"/>
    </xf>
    <xf numFmtId="173" fontId="17" fillId="0" borderId="54" xfId="46" applyNumberFormat="1" applyFont="1" applyBorder="1" applyAlignment="1">
      <alignment vertical="center"/>
    </xf>
    <xf numFmtId="173" fontId="17" fillId="0" borderId="18" xfId="46" applyNumberFormat="1" applyFont="1" applyBorder="1" applyAlignment="1">
      <alignment vertical="center"/>
    </xf>
    <xf numFmtId="173" fontId="17" fillId="0" borderId="44" xfId="46" applyNumberFormat="1" applyFont="1" applyBorder="1" applyAlignment="1">
      <alignment vertical="center"/>
    </xf>
    <xf numFmtId="173" fontId="17" fillId="0" borderId="35" xfId="1" applyNumberFormat="1" applyFont="1" applyBorder="1" applyAlignment="1">
      <alignment vertical="center"/>
    </xf>
    <xf numFmtId="0" fontId="11" fillId="2" borderId="5" xfId="46" applyFont="1" applyFill="1" applyBorder="1" applyAlignment="1">
      <alignment horizontal="center" vertical="center"/>
    </xf>
    <xf numFmtId="0" fontId="11" fillId="0" borderId="45" xfId="12" applyFont="1" applyFill="1" applyBorder="1" applyAlignment="1">
      <alignment horizontal="center" vertical="center" wrapText="1"/>
    </xf>
    <xf numFmtId="3" fontId="17" fillId="0" borderId="20" xfId="8" applyNumberFormat="1" applyFont="1" applyBorder="1" applyAlignment="1">
      <alignment horizontal="right" vertical="center"/>
    </xf>
    <xf numFmtId="4" fontId="17" fillId="0" borderId="21" xfId="8" applyNumberFormat="1" applyFont="1" applyBorder="1" applyAlignment="1">
      <alignment horizontal="right" vertical="center"/>
    </xf>
    <xf numFmtId="172" fontId="17" fillId="0" borderId="9" xfId="8" applyNumberFormat="1" applyFont="1" applyBorder="1" applyAlignment="1">
      <alignment vertical="center"/>
    </xf>
    <xf numFmtId="9" fontId="17" fillId="0" borderId="7" xfId="45" applyNumberFormat="1" applyFont="1" applyBorder="1" applyAlignment="1">
      <alignment horizontal="center" vertical="center"/>
    </xf>
    <xf numFmtId="9" fontId="17" fillId="0" borderId="9" xfId="45" applyNumberFormat="1" applyFont="1" applyBorder="1" applyAlignment="1">
      <alignment horizontal="center" vertical="center"/>
    </xf>
    <xf numFmtId="0" fontId="11" fillId="4" borderId="2" xfId="12" applyFont="1" applyFill="1" applyBorder="1" applyAlignment="1">
      <alignment horizontal="center" vertical="center"/>
    </xf>
    <xf numFmtId="172" fontId="17" fillId="0" borderId="6" xfId="8" applyNumberFormat="1" applyFont="1" applyBorder="1" applyAlignment="1">
      <alignment vertical="center"/>
    </xf>
    <xf numFmtId="0" fontId="11" fillId="4" borderId="5" xfId="0" applyFont="1" applyFill="1" applyBorder="1" applyAlignment="1">
      <alignment horizontal="center" vertical="center"/>
    </xf>
    <xf numFmtId="173" fontId="17" fillId="0" borderId="8" xfId="8" applyNumberFormat="1" applyFont="1" applyBorder="1" applyAlignment="1">
      <alignment vertical="center"/>
    </xf>
    <xf numFmtId="173" fontId="17" fillId="0" borderId="10" xfId="8" applyNumberFormat="1" applyFont="1" applyBorder="1" applyAlignment="1">
      <alignment vertical="center"/>
    </xf>
    <xf numFmtId="4" fontId="17" fillId="0" borderId="14" xfId="1" applyNumberFormat="1" applyFont="1" applyBorder="1" applyAlignment="1">
      <alignment vertical="center"/>
    </xf>
    <xf numFmtId="4" fontId="17" fillId="0" borderId="20" xfId="1" applyNumberFormat="1" applyFont="1" applyBorder="1" applyAlignment="1">
      <alignment vertical="center"/>
    </xf>
    <xf numFmtId="166" fontId="8" fillId="0" borderId="9" xfId="17" applyNumberFormat="1" applyFont="1" applyBorder="1" applyAlignment="1">
      <alignment horizontal="left" vertical="center" wrapText="1" indent="2"/>
    </xf>
    <xf numFmtId="3" fontId="25" fillId="0" borderId="10" xfId="8" applyNumberFormat="1" applyFont="1" applyBorder="1" applyAlignment="1">
      <alignment vertical="center"/>
    </xf>
    <xf numFmtId="0" fontId="19" fillId="0" borderId="0" xfId="0" applyFont="1" applyAlignment="1">
      <alignment horizontal="left" vertical="center"/>
    </xf>
    <xf numFmtId="0" fontId="11" fillId="4" borderId="2" xfId="12" applyFont="1" applyFill="1" applyBorder="1" applyAlignment="1">
      <alignment horizontal="center" vertical="center"/>
    </xf>
    <xf numFmtId="0" fontId="14" fillId="0" borderId="44" xfId="12" applyFont="1" applyBorder="1" applyAlignment="1">
      <alignment horizontal="center"/>
    </xf>
    <xf numFmtId="172" fontId="17" fillId="0" borderId="40" xfId="6" applyNumberFormat="1" applyFont="1" applyFill="1" applyBorder="1" applyAlignment="1">
      <alignment vertical="center"/>
    </xf>
    <xf numFmtId="168" fontId="1" fillId="0" borderId="0" xfId="2" applyNumberFormat="1" applyFont="1"/>
    <xf numFmtId="3" fontId="17" fillId="0" borderId="14" xfId="8" applyNumberFormat="1" applyFont="1" applyFill="1" applyBorder="1" applyAlignment="1">
      <alignment vertical="center"/>
    </xf>
    <xf numFmtId="4" fontId="17" fillId="0" borderId="15" xfId="8" applyNumberFormat="1" applyFont="1" applyFill="1" applyBorder="1" applyAlignment="1">
      <alignment vertical="center"/>
    </xf>
    <xf numFmtId="3" fontId="17" fillId="0" borderId="54" xfId="8" applyNumberFormat="1" applyFont="1" applyBorder="1" applyAlignment="1">
      <alignment vertical="center"/>
    </xf>
    <xf numFmtId="4" fontId="17" fillId="0" borderId="16" xfId="8" applyNumberFormat="1" applyFont="1" applyBorder="1" applyAlignment="1">
      <alignment vertical="center"/>
    </xf>
    <xf numFmtId="0" fontId="17" fillId="0" borderId="0" xfId="12" applyFont="1" applyAlignment="1">
      <alignment vertical="center"/>
    </xf>
    <xf numFmtId="164" fontId="17" fillId="0" borderId="0" xfId="8" applyFont="1" applyAlignment="1">
      <alignment vertical="center"/>
    </xf>
    <xf numFmtId="0" fontId="17" fillId="0" borderId="0" xfId="12" applyFont="1"/>
    <xf numFmtId="173" fontId="26" fillId="0" borderId="3" xfId="8" applyNumberFormat="1" applyFont="1" applyFill="1" applyBorder="1" applyAlignment="1">
      <alignment horizontal="right" vertical="center"/>
    </xf>
    <xf numFmtId="10" fontId="26" fillId="0" borderId="6" xfId="27" applyNumberFormat="1" applyFont="1" applyFill="1" applyBorder="1" applyAlignment="1">
      <alignment horizontal="center" vertical="center"/>
    </xf>
    <xf numFmtId="3" fontId="17" fillId="0" borderId="16" xfId="8" applyNumberFormat="1" applyFont="1" applyBorder="1" applyAlignment="1">
      <alignment horizontal="right" vertical="center"/>
    </xf>
    <xf numFmtId="3" fontId="17" fillId="0" borderId="33" xfId="8" applyNumberFormat="1" applyFont="1" applyBorder="1" applyAlignment="1">
      <alignment horizontal="right" vertical="center"/>
    </xf>
    <xf numFmtId="173" fontId="26" fillId="4" borderId="45" xfId="8" applyNumberFormat="1" applyFont="1" applyFill="1" applyBorder="1" applyAlignment="1">
      <alignment horizontal="right" vertical="center"/>
    </xf>
    <xf numFmtId="10" fontId="26" fillId="4" borderId="2" xfId="27" applyNumberFormat="1" applyFont="1" applyFill="1" applyBorder="1" applyAlignment="1">
      <alignment horizontal="center" vertical="center"/>
    </xf>
    <xf numFmtId="3" fontId="17" fillId="0" borderId="36" xfId="8" applyNumberFormat="1" applyFont="1" applyBorder="1" applyAlignment="1">
      <alignment horizontal="right" vertical="center"/>
    </xf>
    <xf numFmtId="3" fontId="17" fillId="0" borderId="19" xfId="8" applyNumberFormat="1" applyFont="1" applyBorder="1" applyAlignment="1">
      <alignment horizontal="right" vertical="center"/>
    </xf>
    <xf numFmtId="173" fontId="26" fillId="4" borderId="18" xfId="8" applyNumberFormat="1" applyFont="1" applyFill="1" applyBorder="1" applyAlignment="1">
      <alignment horizontal="right" vertical="center"/>
    </xf>
    <xf numFmtId="10" fontId="26" fillId="4" borderId="19" xfId="27" applyNumberFormat="1" applyFont="1" applyFill="1" applyBorder="1" applyAlignment="1">
      <alignment horizontal="center" vertical="center"/>
    </xf>
    <xf numFmtId="3" fontId="17" fillId="0" borderId="15" xfId="8" applyNumberFormat="1" applyFont="1" applyBorder="1" applyAlignment="1">
      <alignment horizontal="right" vertical="center"/>
    </xf>
    <xf numFmtId="173" fontId="26" fillId="4" borderId="20" xfId="8" applyNumberFormat="1" applyFont="1" applyFill="1" applyBorder="1" applyAlignment="1">
      <alignment horizontal="right" vertical="center"/>
    </xf>
    <xf numFmtId="10" fontId="26" fillId="4" borderId="21" xfId="27" applyNumberFormat="1" applyFont="1" applyFill="1" applyBorder="1" applyAlignment="1">
      <alignment horizontal="center" vertical="center"/>
    </xf>
    <xf numFmtId="3" fontId="31" fillId="4" borderId="52" xfId="8" applyNumberFormat="1" applyFont="1" applyFill="1" applyBorder="1" applyAlignment="1">
      <alignment horizontal="right" vertical="center"/>
    </xf>
    <xf numFmtId="3" fontId="26" fillId="8" borderId="3" xfId="12" applyNumberFormat="1" applyFont="1" applyFill="1" applyBorder="1" applyAlignment="1">
      <alignment horizontal="center" vertical="center"/>
    </xf>
    <xf numFmtId="10" fontId="26" fillId="8" borderId="4" xfId="27" applyNumberFormat="1" applyFont="1" applyFill="1" applyBorder="1" applyAlignment="1">
      <alignment horizontal="center" vertical="center"/>
    </xf>
    <xf numFmtId="173" fontId="26" fillId="8" borderId="31" xfId="8" applyNumberFormat="1" applyFont="1" applyFill="1" applyBorder="1" applyAlignment="1">
      <alignment horizontal="right" vertical="center"/>
    </xf>
    <xf numFmtId="0" fontId="11" fillId="4" borderId="2" xfId="12" applyFont="1" applyFill="1" applyBorder="1" applyAlignment="1">
      <alignment horizontal="center" vertical="center"/>
    </xf>
    <xf numFmtId="0" fontId="14" fillId="4" borderId="2" xfId="12" applyFont="1" applyFill="1" applyBorder="1" applyAlignment="1">
      <alignment horizontal="center" vertical="center" wrapText="1"/>
    </xf>
    <xf numFmtId="0" fontId="11" fillId="4" borderId="5" xfId="12" applyFont="1" applyFill="1" applyBorder="1" applyAlignment="1">
      <alignment horizontal="center" vertical="center"/>
    </xf>
    <xf numFmtId="0" fontId="14" fillId="0" borderId="44" xfId="12" applyFont="1" applyFill="1" applyBorder="1" applyAlignment="1">
      <alignment horizontal="center" vertical="center"/>
    </xf>
    <xf numFmtId="0" fontId="14" fillId="0" borderId="18" xfId="12" applyFont="1" applyBorder="1" applyAlignment="1">
      <alignment horizontal="center"/>
    </xf>
    <xf numFmtId="172" fontId="17" fillId="0" borderId="10" xfId="6" applyNumberFormat="1" applyFont="1" applyFill="1" applyBorder="1" applyAlignment="1">
      <alignment vertical="center"/>
    </xf>
    <xf numFmtId="0" fontId="14" fillId="0" borderId="9" xfId="12" applyFont="1" applyFill="1" applyBorder="1" applyAlignment="1">
      <alignment horizontal="center" vertical="center"/>
    </xf>
    <xf numFmtId="3" fontId="8" fillId="0" borderId="44" xfId="12" applyNumberFormat="1" applyFont="1" applyFill="1" applyBorder="1" applyAlignment="1">
      <alignment horizontal="center" vertical="center"/>
    </xf>
    <xf numFmtId="3" fontId="8" fillId="0" borderId="56" xfId="12" applyNumberFormat="1" applyFont="1" applyFill="1" applyBorder="1" applyAlignment="1">
      <alignment horizontal="center" vertical="center"/>
    </xf>
    <xf numFmtId="3" fontId="8" fillId="0" borderId="40" xfId="12" applyNumberFormat="1" applyFont="1" applyFill="1" applyBorder="1" applyAlignment="1">
      <alignment horizontal="center" vertical="center"/>
    </xf>
    <xf numFmtId="0" fontId="17" fillId="0" borderId="9" xfId="12" applyFont="1" applyFill="1" applyBorder="1" applyAlignment="1">
      <alignment horizontal="center" vertical="center"/>
    </xf>
    <xf numFmtId="172" fontId="25" fillId="0" borderId="40" xfId="8" applyNumberFormat="1" applyFont="1" applyBorder="1" applyAlignment="1">
      <alignment vertical="center"/>
    </xf>
    <xf numFmtId="10" fontId="17" fillId="0" borderId="9" xfId="12" applyNumberFormat="1" applyFont="1" applyBorder="1" applyAlignment="1">
      <alignment horizontal="right" vertical="center" indent="2"/>
    </xf>
    <xf numFmtId="10" fontId="17" fillId="0" borderId="10" xfId="12" applyNumberFormat="1" applyFont="1" applyBorder="1" applyAlignment="1">
      <alignment horizontal="right" vertical="center" indent="2"/>
    </xf>
    <xf numFmtId="172" fontId="17" fillId="0" borderId="38" xfId="8" applyNumberFormat="1" applyFont="1" applyBorder="1" applyAlignment="1">
      <alignment vertical="center"/>
    </xf>
    <xf numFmtId="172" fontId="17" fillId="0" borderId="40" xfId="8" applyNumberFormat="1" applyFont="1" applyBorder="1" applyAlignment="1">
      <alignment vertical="center"/>
    </xf>
    <xf numFmtId="0" fontId="14" fillId="0" borderId="38" xfId="12" applyFont="1" applyFill="1" applyBorder="1" applyAlignment="1">
      <alignment horizontal="center" vertical="center"/>
    </xf>
    <xf numFmtId="172" fontId="25" fillId="0" borderId="38" xfId="8" applyNumberFormat="1" applyFont="1" applyBorder="1" applyAlignment="1">
      <alignment vertical="center"/>
    </xf>
    <xf numFmtId="1" fontId="14" fillId="0" borderId="9" xfId="0" applyNumberFormat="1" applyFont="1" applyBorder="1" applyAlignment="1">
      <alignment horizontal="center"/>
    </xf>
    <xf numFmtId="3" fontId="17" fillId="0" borderId="9" xfId="0" applyNumberFormat="1" applyFont="1" applyBorder="1" applyAlignment="1">
      <alignment horizontal="center"/>
    </xf>
    <xf numFmtId="1" fontId="14" fillId="0" borderId="38" xfId="0" applyNumberFormat="1" applyFont="1" applyBorder="1" applyAlignment="1">
      <alignment horizontal="center"/>
    </xf>
    <xf numFmtId="1" fontId="17" fillId="0" borderId="9" xfId="0" applyNumberFormat="1" applyFont="1" applyBorder="1" applyAlignment="1">
      <alignment horizontal="center"/>
    </xf>
    <xf numFmtId="0" fontId="25" fillId="0" borderId="9" xfId="12" applyFont="1" applyBorder="1" applyAlignment="1">
      <alignment horizontal="center" vertical="center"/>
    </xf>
    <xf numFmtId="172" fontId="25" fillId="0" borderId="66" xfId="8" applyNumberFormat="1" applyFont="1" applyBorder="1" applyAlignment="1">
      <alignment vertical="center"/>
    </xf>
    <xf numFmtId="3" fontId="26" fillId="0" borderId="4" xfId="8" applyNumberFormat="1" applyFont="1" applyFill="1" applyBorder="1" applyAlignment="1">
      <alignment vertical="center"/>
    </xf>
    <xf numFmtId="0" fontId="14" fillId="4" borderId="13" xfId="12" applyFont="1" applyFill="1" applyBorder="1" applyAlignment="1">
      <alignment horizontal="center" vertical="center" wrapText="1"/>
    </xf>
    <xf numFmtId="170" fontId="23" fillId="0" borderId="11" xfId="3" applyNumberFormat="1" applyFont="1" applyBorder="1" applyAlignment="1">
      <alignment vertical="center"/>
    </xf>
    <xf numFmtId="4" fontId="55" fillId="0" borderId="49" xfId="3" applyNumberFormat="1" applyFont="1" applyBorder="1" applyAlignment="1">
      <alignment vertical="center"/>
    </xf>
    <xf numFmtId="10" fontId="17" fillId="0" borderId="16" xfId="0" applyNumberFormat="1" applyFont="1" applyFill="1" applyBorder="1" applyAlignment="1">
      <alignment horizontal="center"/>
    </xf>
    <xf numFmtId="10" fontId="17" fillId="0" borderId="19" xfId="0" applyNumberFormat="1" applyFont="1" applyFill="1" applyBorder="1" applyAlignment="1">
      <alignment horizontal="center"/>
    </xf>
    <xf numFmtId="10" fontId="17" fillId="0" borderId="40" xfId="0" applyNumberFormat="1" applyFont="1" applyFill="1" applyBorder="1" applyAlignment="1">
      <alignment horizontal="center"/>
    </xf>
    <xf numFmtId="172" fontId="17" fillId="0" borderId="54" xfId="6" applyNumberFormat="1" applyFont="1" applyBorder="1" applyAlignment="1">
      <alignment vertical="center"/>
    </xf>
    <xf numFmtId="172" fontId="17" fillId="0" borderId="18" xfId="6" applyNumberFormat="1" applyFont="1" applyBorder="1" applyAlignment="1">
      <alignment vertical="center"/>
    </xf>
    <xf numFmtId="172" fontId="17" fillId="0" borderId="18" xfId="6" applyNumberFormat="1" applyFont="1" applyBorder="1" applyAlignment="1">
      <alignment horizontal="right" vertical="center"/>
    </xf>
    <xf numFmtId="172" fontId="17" fillId="0" borderId="20" xfId="6" applyNumberFormat="1" applyFont="1" applyBorder="1" applyAlignment="1">
      <alignment vertical="center"/>
    </xf>
    <xf numFmtId="0" fontId="56" fillId="0" borderId="0" xfId="12" applyFont="1" applyAlignment="1">
      <alignment vertical="center"/>
    </xf>
    <xf numFmtId="171" fontId="17" fillId="0" borderId="8" xfId="43" applyNumberFormat="1" applyFont="1" applyBorder="1" applyAlignment="1">
      <alignment vertical="center"/>
    </xf>
    <xf numFmtId="171" fontId="17" fillId="0" borderId="27" xfId="43" applyNumberFormat="1" applyFont="1" applyBorder="1" applyAlignment="1">
      <alignment vertical="center"/>
    </xf>
    <xf numFmtId="171" fontId="17" fillId="0" borderId="35" xfId="43" applyNumberFormat="1" applyFont="1" applyBorder="1" applyAlignment="1">
      <alignment vertical="center"/>
    </xf>
    <xf numFmtId="171" fontId="17" fillId="0" borderId="37" xfId="43" applyNumberFormat="1" applyFont="1" applyBorder="1" applyAlignment="1">
      <alignment vertical="center"/>
    </xf>
    <xf numFmtId="171" fontId="17" fillId="0" borderId="10" xfId="43" applyNumberFormat="1" applyFont="1" applyBorder="1" applyAlignment="1">
      <alignment vertical="center"/>
    </xf>
    <xf numFmtId="171" fontId="17" fillId="0" borderId="2" xfId="6" applyNumberFormat="1" applyFont="1" applyBorder="1" applyAlignment="1">
      <alignment vertical="center"/>
    </xf>
    <xf numFmtId="171" fontId="17" fillId="0" borderId="35" xfId="6" applyNumberFormat="1" applyFont="1" applyBorder="1" applyAlignment="1">
      <alignment vertical="center"/>
    </xf>
    <xf numFmtId="171" fontId="17" fillId="0" borderId="37" xfId="6" applyNumberFormat="1" applyFont="1" applyBorder="1" applyAlignment="1">
      <alignment vertical="center"/>
    </xf>
    <xf numFmtId="171" fontId="17" fillId="0" borderId="54" xfId="6" applyNumberFormat="1" applyFont="1" applyFill="1" applyBorder="1" applyAlignment="1">
      <alignment vertical="center"/>
    </xf>
    <xf numFmtId="171" fontId="17" fillId="0" borderId="18" xfId="6" applyNumberFormat="1" applyFont="1" applyFill="1" applyBorder="1" applyAlignment="1">
      <alignment vertical="center"/>
    </xf>
    <xf numFmtId="0" fontId="14" fillId="4" borderId="53" xfId="33" applyFont="1" applyFill="1" applyBorder="1" applyAlignment="1">
      <alignment horizontal="center" vertical="center" wrapText="1"/>
    </xf>
    <xf numFmtId="0" fontId="26" fillId="4" borderId="53" xfId="12" applyFont="1" applyFill="1" applyBorder="1" applyAlignment="1">
      <alignment horizontal="center" vertical="center" wrapText="1"/>
    </xf>
    <xf numFmtId="4" fontId="23" fillId="7" borderId="82" xfId="8" applyNumberFormat="1" applyFont="1" applyFill="1" applyBorder="1" applyAlignment="1">
      <alignment horizontal="right" vertical="center"/>
    </xf>
    <xf numFmtId="10" fontId="17" fillId="7" borderId="82" xfId="2" applyNumberFormat="1" applyFont="1" applyFill="1" applyBorder="1" applyAlignment="1">
      <alignment horizontal="center" vertical="center"/>
    </xf>
    <xf numFmtId="4" fontId="23" fillId="7" borderId="61" xfId="8" applyNumberFormat="1" applyFont="1" applyFill="1" applyBorder="1" applyAlignment="1">
      <alignment horizontal="right" vertical="center"/>
    </xf>
    <xf numFmtId="0" fontId="20" fillId="7" borderId="61" xfId="12" applyFont="1" applyFill="1" applyBorder="1" applyAlignment="1">
      <alignment horizontal="left" vertical="center" indent="2"/>
    </xf>
    <xf numFmtId="3" fontId="17" fillId="7" borderId="18" xfId="12" applyNumberFormat="1" applyFont="1" applyFill="1" applyBorder="1" applyAlignment="1">
      <alignment horizontal="center" vertical="center"/>
    </xf>
    <xf numFmtId="10" fontId="17" fillId="7" borderId="61" xfId="2" applyNumberFormat="1" applyFont="1" applyFill="1" applyBorder="1" applyAlignment="1">
      <alignment horizontal="center" vertical="center"/>
    </xf>
    <xf numFmtId="173" fontId="17" fillId="7" borderId="18" xfId="12" applyNumberFormat="1" applyFont="1" applyFill="1" applyBorder="1" applyAlignment="1">
      <alignment horizontal="right" vertical="center"/>
    </xf>
    <xf numFmtId="10" fontId="17" fillId="7" borderId="19" xfId="2" applyNumberFormat="1" applyFont="1" applyFill="1" applyBorder="1" applyAlignment="1">
      <alignment horizontal="center" vertical="center"/>
    </xf>
    <xf numFmtId="0" fontId="16" fillId="4" borderId="39" xfId="12" applyFont="1" applyFill="1" applyBorder="1" applyAlignment="1">
      <alignment vertical="center"/>
    </xf>
    <xf numFmtId="3" fontId="31" fillId="4" borderId="63" xfId="12" applyNumberFormat="1" applyFont="1" applyFill="1" applyBorder="1" applyAlignment="1">
      <alignment horizontal="center" vertical="center"/>
    </xf>
    <xf numFmtId="4" fontId="31" fillId="4" borderId="83" xfId="8" applyNumberFormat="1" applyFont="1" applyFill="1" applyBorder="1" applyAlignment="1">
      <alignment horizontal="right" vertical="center"/>
    </xf>
    <xf numFmtId="4" fontId="31" fillId="4" borderId="62" xfId="8" applyNumberFormat="1" applyFont="1" applyFill="1" applyBorder="1" applyAlignment="1">
      <alignment horizontal="right" vertical="center"/>
    </xf>
    <xf numFmtId="3" fontId="26" fillId="4" borderId="63" xfId="12" applyNumberFormat="1" applyFont="1" applyFill="1" applyBorder="1" applyAlignment="1">
      <alignment horizontal="center" vertical="center"/>
    </xf>
    <xf numFmtId="10" fontId="26" fillId="4" borderId="83" xfId="2" applyNumberFormat="1" applyFont="1" applyFill="1" applyBorder="1" applyAlignment="1">
      <alignment horizontal="center" vertical="center"/>
    </xf>
    <xf numFmtId="173" fontId="26" fillId="4" borderId="39" xfId="8" applyNumberFormat="1" applyFont="1" applyFill="1" applyBorder="1" applyAlignment="1">
      <alignment horizontal="right" vertical="center"/>
    </xf>
    <xf numFmtId="10" fontId="26" fillId="4" borderId="62" xfId="2" applyNumberFormat="1" applyFont="1" applyFill="1" applyBorder="1" applyAlignment="1">
      <alignment horizontal="center" vertical="center"/>
    </xf>
    <xf numFmtId="0" fontId="17" fillId="0" borderId="28" xfId="12" applyFont="1" applyFill="1" applyBorder="1" applyAlignment="1">
      <alignment horizontal="center" vertical="center"/>
    </xf>
    <xf numFmtId="0" fontId="17" fillId="0" borderId="69" xfId="12" applyFont="1" applyFill="1" applyBorder="1" applyAlignment="1">
      <alignment horizontal="center" vertical="center"/>
    </xf>
    <xf numFmtId="0" fontId="17" fillId="0" borderId="72" xfId="12" applyFont="1" applyFill="1" applyBorder="1" applyAlignment="1">
      <alignment horizontal="center" vertical="center"/>
    </xf>
    <xf numFmtId="0" fontId="17" fillId="0" borderId="70" xfId="12" applyFont="1" applyFill="1" applyBorder="1" applyAlignment="1">
      <alignment horizontal="center" vertical="center"/>
    </xf>
    <xf numFmtId="0" fontId="17" fillId="0" borderId="16" xfId="12" applyFont="1" applyFill="1" applyBorder="1" applyAlignment="1">
      <alignment horizontal="center" vertical="center"/>
    </xf>
    <xf numFmtId="0" fontId="17" fillId="0" borderId="19" xfId="12" applyFont="1" applyFill="1" applyBorder="1" applyAlignment="1">
      <alignment horizontal="center" vertical="center"/>
    </xf>
    <xf numFmtId="0" fontId="17" fillId="0" borderId="40" xfId="12" applyFont="1" applyFill="1" applyBorder="1" applyAlignment="1">
      <alignment horizontal="center" vertical="center"/>
    </xf>
    <xf numFmtId="3" fontId="31" fillId="4" borderId="4" xfId="8" applyNumberFormat="1" applyFont="1" applyFill="1" applyBorder="1" applyAlignment="1">
      <alignment horizontal="right" vertical="center"/>
    </xf>
    <xf numFmtId="0" fontId="26" fillId="4" borderId="51" xfId="12" applyFont="1" applyFill="1" applyBorder="1" applyAlignment="1">
      <alignment horizontal="center" vertical="center" wrapText="1"/>
    </xf>
    <xf numFmtId="0" fontId="26" fillId="4" borderId="5" xfId="12" applyFont="1" applyFill="1" applyBorder="1" applyAlignment="1">
      <alignment horizontal="center" vertical="center" wrapText="1"/>
    </xf>
    <xf numFmtId="172" fontId="17" fillId="0" borderId="57" xfId="8" applyNumberFormat="1" applyFont="1" applyBorder="1" applyAlignment="1">
      <alignment vertical="center"/>
    </xf>
    <xf numFmtId="0" fontId="8" fillId="0" borderId="11" xfId="12" applyBorder="1"/>
    <xf numFmtId="167" fontId="8" fillId="0" borderId="11" xfId="12" applyNumberFormat="1" applyBorder="1"/>
    <xf numFmtId="10" fontId="8" fillId="0" borderId="15" xfId="12" applyNumberFormat="1" applyBorder="1"/>
    <xf numFmtId="0" fontId="8" fillId="7" borderId="11" xfId="12" applyFill="1" applyBorder="1"/>
    <xf numFmtId="172" fontId="17" fillId="0" borderId="72" xfId="8" applyNumberFormat="1" applyFont="1" applyBorder="1" applyAlignment="1">
      <alignment vertical="center"/>
    </xf>
    <xf numFmtId="0" fontId="8" fillId="0" borderId="56" xfId="12" applyBorder="1"/>
    <xf numFmtId="167" fontId="8" fillId="0" borderId="56" xfId="12" applyNumberFormat="1" applyBorder="1"/>
    <xf numFmtId="10" fontId="8" fillId="0" borderId="62" xfId="12" applyNumberFormat="1" applyBorder="1"/>
    <xf numFmtId="172" fontId="17" fillId="0" borderId="17" xfId="8" applyNumberFormat="1" applyFont="1" applyBorder="1" applyAlignment="1">
      <alignment horizontal="center" vertical="center"/>
    </xf>
    <xf numFmtId="172" fontId="17" fillId="0" borderId="36" xfId="8" applyNumberFormat="1" applyFont="1" applyBorder="1" applyAlignment="1">
      <alignment horizontal="center" vertical="center"/>
    </xf>
    <xf numFmtId="10" fontId="8" fillId="0" borderId="17" xfId="12" applyNumberFormat="1" applyBorder="1"/>
    <xf numFmtId="172" fontId="17" fillId="0" borderId="9" xfId="8" applyNumberFormat="1" applyFont="1" applyBorder="1" applyAlignment="1">
      <alignment horizontal="center" vertical="center"/>
    </xf>
    <xf numFmtId="172" fontId="17" fillId="0" borderId="38" xfId="8" applyNumberFormat="1" applyFont="1" applyBorder="1" applyAlignment="1">
      <alignment horizontal="center" vertical="center"/>
    </xf>
    <xf numFmtId="10" fontId="8" fillId="0" borderId="9" xfId="12" applyNumberFormat="1" applyBorder="1"/>
    <xf numFmtId="0" fontId="17" fillId="0" borderId="17" xfId="12" applyFont="1" applyFill="1" applyBorder="1" applyAlignment="1">
      <alignment horizontal="left" indent="1"/>
    </xf>
    <xf numFmtId="3" fontId="23" fillId="0" borderId="36" xfId="8" applyNumberFormat="1" applyFont="1" applyFill="1" applyBorder="1" applyAlignment="1">
      <alignment horizontal="center"/>
    </xf>
    <xf numFmtId="3" fontId="23" fillId="0" borderId="35" xfId="8" applyNumberFormat="1" applyFont="1" applyFill="1" applyBorder="1" applyAlignment="1">
      <alignment horizontal="right"/>
    </xf>
    <xf numFmtId="170" fontId="8" fillId="0" borderId="11" xfId="12" applyNumberFormat="1" applyFont="1" applyFill="1" applyBorder="1" applyAlignment="1">
      <alignment vertical="center"/>
    </xf>
    <xf numFmtId="0" fontId="53" fillId="9" borderId="0" xfId="0" applyFont="1" applyFill="1" applyBorder="1"/>
    <xf numFmtId="0" fontId="49" fillId="9" borderId="0" xfId="0" applyFont="1" applyFill="1"/>
    <xf numFmtId="0" fontId="57" fillId="0" borderId="18" xfId="12" applyFont="1" applyFill="1" applyBorder="1" applyAlignment="1">
      <alignment horizontal="center" vertical="center"/>
    </xf>
    <xf numFmtId="172" fontId="58" fillId="0" borderId="19" xfId="6" applyNumberFormat="1" applyFont="1" applyFill="1" applyBorder="1" applyAlignment="1">
      <alignment vertical="center"/>
    </xf>
    <xf numFmtId="0" fontId="53" fillId="0" borderId="0" xfId="0" applyFont="1" applyFill="1" applyBorder="1"/>
    <xf numFmtId="0" fontId="49" fillId="0" borderId="0" xfId="0" applyFont="1" applyFill="1"/>
    <xf numFmtId="172" fontId="58" fillId="0" borderId="19" xfId="8" applyNumberFormat="1" applyFont="1" applyBorder="1" applyAlignment="1">
      <alignment vertical="center"/>
    </xf>
    <xf numFmtId="0" fontId="57" fillId="0" borderId="7" xfId="12" applyFont="1" applyFill="1" applyBorder="1" applyAlignment="1">
      <alignment horizontal="center" vertical="center"/>
    </xf>
    <xf numFmtId="172" fontId="58" fillId="0" borderId="34" xfId="8" applyNumberFormat="1" applyFont="1" applyBorder="1" applyAlignment="1">
      <alignment vertical="center"/>
    </xf>
    <xf numFmtId="172" fontId="58" fillId="0" borderId="7" xfId="8" applyNumberFormat="1" applyFont="1" applyBorder="1" applyAlignment="1">
      <alignment vertical="center"/>
    </xf>
    <xf numFmtId="0" fontId="57" fillId="0" borderId="34" xfId="12" applyFont="1" applyFill="1" applyBorder="1" applyAlignment="1">
      <alignment horizontal="center" vertical="center"/>
    </xf>
    <xf numFmtId="172" fontId="58" fillId="0" borderId="8" xfId="8" applyNumberFormat="1" applyFont="1" applyBorder="1" applyAlignment="1">
      <alignment vertical="center"/>
    </xf>
    <xf numFmtId="1" fontId="57" fillId="0" borderId="7" xfId="0" applyNumberFormat="1" applyFont="1" applyBorder="1" applyAlignment="1">
      <alignment horizontal="center"/>
    </xf>
    <xf numFmtId="3" fontId="58" fillId="0" borderId="7" xfId="0" applyNumberFormat="1" applyFont="1" applyBorder="1" applyAlignment="1">
      <alignment horizontal="center"/>
    </xf>
    <xf numFmtId="0" fontId="57" fillId="0" borderId="54" xfId="12" applyFont="1" applyFill="1" applyBorder="1" applyAlignment="1">
      <alignment horizontal="center" vertical="center"/>
    </xf>
    <xf numFmtId="172" fontId="58" fillId="0" borderId="16" xfId="8" applyNumberFormat="1" applyFont="1" applyBorder="1" applyAlignment="1">
      <alignment vertical="center"/>
    </xf>
    <xf numFmtId="1" fontId="57" fillId="0" borderId="36" xfId="0" applyNumberFormat="1" applyFont="1" applyBorder="1" applyAlignment="1">
      <alignment horizontal="center"/>
    </xf>
    <xf numFmtId="1" fontId="58" fillId="0" borderId="17" xfId="0" applyNumberFormat="1" applyFont="1" applyBorder="1" applyAlignment="1">
      <alignment horizontal="center"/>
    </xf>
    <xf numFmtId="0" fontId="57" fillId="0" borderId="17" xfId="12" applyFont="1" applyFill="1" applyBorder="1" applyAlignment="1">
      <alignment horizontal="center" vertical="center"/>
    </xf>
    <xf numFmtId="172" fontId="58" fillId="0" borderId="35" xfId="8" applyNumberFormat="1" applyFont="1" applyBorder="1" applyAlignment="1">
      <alignment vertical="center"/>
    </xf>
    <xf numFmtId="172" fontId="58" fillId="0" borderId="7" xfId="8" applyNumberFormat="1" applyFont="1" applyBorder="1" applyAlignment="1">
      <alignment horizontal="center" vertical="center"/>
    </xf>
    <xf numFmtId="172" fontId="58" fillId="0" borderId="34" xfId="8" applyNumberFormat="1" applyFont="1" applyBorder="1" applyAlignment="1">
      <alignment horizontal="center" vertical="center"/>
    </xf>
    <xf numFmtId="10" fontId="59" fillId="0" borderId="7" xfId="12" applyNumberFormat="1" applyFont="1" applyBorder="1"/>
    <xf numFmtId="172" fontId="58" fillId="0" borderId="28" xfId="8" applyNumberFormat="1" applyFont="1" applyBorder="1" applyAlignment="1">
      <alignment vertical="center"/>
    </xf>
    <xf numFmtId="0" fontId="59" fillId="0" borderId="55" xfId="12" applyFont="1" applyBorder="1"/>
    <xf numFmtId="167" fontId="59" fillId="0" borderId="55" xfId="12" applyNumberFormat="1" applyFont="1" applyBorder="1"/>
    <xf numFmtId="10" fontId="59" fillId="0" borderId="16" xfId="12" applyNumberFormat="1" applyFont="1" applyBorder="1"/>
    <xf numFmtId="3" fontId="35" fillId="0" borderId="44" xfId="8" applyNumberFormat="1" applyFont="1" applyFill="1" applyBorder="1" applyAlignment="1">
      <alignment vertical="center"/>
    </xf>
    <xf numFmtId="4" fontId="35" fillId="0" borderId="40" xfId="8" applyNumberFormat="1" applyFont="1" applyFill="1" applyBorder="1" applyAlignment="1">
      <alignment vertical="center"/>
    </xf>
    <xf numFmtId="3" fontId="23" fillId="0" borderId="14" xfId="12" applyNumberFormat="1" applyFont="1" applyFill="1" applyBorder="1" applyAlignment="1">
      <alignment horizontal="right" vertical="center"/>
    </xf>
    <xf numFmtId="4" fontId="23" fillId="0" borderId="15" xfId="12" applyNumberFormat="1" applyFont="1" applyFill="1" applyBorder="1" applyAlignment="1">
      <alignment horizontal="right" vertical="center"/>
    </xf>
    <xf numFmtId="3" fontId="23" fillId="0" borderId="20" xfId="12" applyNumberFormat="1" applyFont="1" applyFill="1" applyBorder="1" applyAlignment="1">
      <alignment horizontal="right" vertical="center"/>
    </xf>
    <xf numFmtId="4" fontId="23" fillId="0" borderId="21" xfId="12" applyNumberFormat="1" applyFont="1" applyFill="1" applyBorder="1" applyAlignment="1">
      <alignment horizontal="right" vertical="center"/>
    </xf>
    <xf numFmtId="3" fontId="23" fillId="0" borderId="54" xfId="8" applyNumberFormat="1" applyFont="1" applyFill="1" applyBorder="1" applyAlignment="1">
      <alignment horizontal="right" vertical="center"/>
    </xf>
    <xf numFmtId="3" fontId="17" fillId="0" borderId="20" xfId="8" applyNumberFormat="1" applyFont="1" applyFill="1" applyBorder="1" applyAlignment="1">
      <alignment horizontal="right" vertical="center"/>
    </xf>
    <xf numFmtId="4" fontId="17" fillId="0" borderId="21" xfId="8" applyNumberFormat="1" applyFont="1" applyFill="1" applyBorder="1" applyAlignment="1">
      <alignment horizontal="right" vertical="center"/>
    </xf>
    <xf numFmtId="3" fontId="23" fillId="0" borderId="34" xfId="8" applyNumberFormat="1" applyFont="1" applyFill="1" applyBorder="1" applyAlignment="1">
      <alignment horizontal="right" vertical="center"/>
    </xf>
    <xf numFmtId="3" fontId="23" fillId="0" borderId="58" xfId="8" applyNumberFormat="1" applyFont="1" applyFill="1" applyBorder="1" applyAlignment="1">
      <alignment horizontal="right" vertical="center"/>
    </xf>
    <xf numFmtId="4" fontId="23" fillId="0" borderId="21" xfId="8" applyNumberFormat="1" applyFont="1" applyFill="1" applyBorder="1" applyAlignment="1">
      <alignment horizontal="right" vertical="center"/>
    </xf>
    <xf numFmtId="3" fontId="17" fillId="0" borderId="33" xfId="8" applyNumberFormat="1" applyFont="1" applyFill="1" applyBorder="1" applyAlignment="1">
      <alignment horizontal="right" vertical="center"/>
    </xf>
    <xf numFmtId="3" fontId="17" fillId="0" borderId="16" xfId="8" applyNumberFormat="1" applyFont="1" applyFill="1" applyBorder="1" applyAlignment="1">
      <alignment horizontal="right" vertical="center"/>
    </xf>
    <xf numFmtId="3" fontId="17" fillId="0" borderId="36" xfId="8" applyNumberFormat="1" applyFont="1" applyFill="1" applyBorder="1" applyAlignment="1">
      <alignment horizontal="right" vertical="center"/>
    </xf>
    <xf numFmtId="3" fontId="17" fillId="0" borderId="19" xfId="8" applyNumberFormat="1" applyFont="1" applyFill="1" applyBorder="1" applyAlignment="1">
      <alignment horizontal="right" vertical="center"/>
    </xf>
    <xf numFmtId="3" fontId="17" fillId="0" borderId="18" xfId="8" applyNumberFormat="1" applyFont="1" applyFill="1" applyBorder="1" applyAlignment="1">
      <alignment horizontal="right" vertical="center"/>
    </xf>
    <xf numFmtId="3" fontId="17" fillId="0" borderId="15" xfId="8" applyNumberFormat="1" applyFont="1" applyFill="1" applyBorder="1" applyAlignment="1">
      <alignment horizontal="right" vertical="center"/>
    </xf>
    <xf numFmtId="3" fontId="23" fillId="0" borderId="44" xfId="8" applyNumberFormat="1" applyFont="1" applyFill="1" applyBorder="1" applyAlignment="1">
      <alignment horizontal="right" vertical="center"/>
    </xf>
    <xf numFmtId="3" fontId="17" fillId="0" borderId="26" xfId="12" applyNumberFormat="1" applyFont="1" applyFill="1" applyBorder="1" applyAlignment="1">
      <alignment vertical="center"/>
    </xf>
    <xf numFmtId="0" fontId="11" fillId="4" borderId="3" xfId="46" applyFont="1" applyFill="1" applyBorder="1" applyAlignment="1">
      <alignment horizontal="center" vertical="center"/>
    </xf>
    <xf numFmtId="0" fontId="11" fillId="4" borderId="4" xfId="46" applyFont="1" applyFill="1" applyBorder="1" applyAlignment="1">
      <alignment horizontal="center" vertical="center"/>
    </xf>
    <xf numFmtId="0" fontId="44" fillId="0" borderId="0" xfId="46" applyFont="1" applyAlignment="1">
      <alignment horizontal="left" vertical="center" wrapText="1"/>
    </xf>
    <xf numFmtId="0" fontId="11" fillId="4" borderId="13" xfId="46" applyFont="1" applyFill="1" applyBorder="1" applyAlignment="1">
      <alignment horizontal="center" vertical="center"/>
    </xf>
    <xf numFmtId="0" fontId="11" fillId="4" borderId="6" xfId="46" applyFont="1" applyFill="1" applyBorder="1" applyAlignment="1">
      <alignment horizontal="center" vertical="center"/>
    </xf>
    <xf numFmtId="0" fontId="11" fillId="2" borderId="13" xfId="37" applyFont="1" applyFill="1" applyBorder="1" applyAlignment="1">
      <alignment horizontal="center" vertical="center"/>
    </xf>
    <xf numFmtId="0" fontId="11" fillId="2" borderId="6" xfId="37" applyFont="1" applyFill="1" applyBorder="1" applyAlignment="1">
      <alignment horizontal="center" vertical="center"/>
    </xf>
    <xf numFmtId="14" fontId="11" fillId="4" borderId="13" xfId="0" applyNumberFormat="1" applyFont="1" applyFill="1" applyBorder="1" applyAlignment="1">
      <alignment horizontal="center" vertical="center"/>
    </xf>
    <xf numFmtId="0" fontId="11" fillId="4" borderId="51"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3"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33" xfId="12" applyFont="1" applyFill="1" applyBorder="1" applyAlignment="1">
      <alignment horizontal="center" vertical="center"/>
    </xf>
    <xf numFmtId="0" fontId="11" fillId="4" borderId="43" xfId="12" applyFont="1" applyFill="1" applyBorder="1" applyAlignment="1">
      <alignment horizontal="center" vertical="center"/>
    </xf>
    <xf numFmtId="0" fontId="11" fillId="4" borderId="2" xfId="12" applyFont="1" applyFill="1" applyBorder="1" applyAlignment="1">
      <alignment horizontal="center" vertical="center"/>
    </xf>
    <xf numFmtId="0" fontId="11" fillId="4" borderId="3" xfId="12" applyFont="1" applyFill="1" applyBorder="1" applyAlignment="1">
      <alignment horizontal="center" vertical="center"/>
    </xf>
    <xf numFmtId="0" fontId="11" fillId="4" borderId="4" xfId="12" applyFont="1" applyFill="1" applyBorder="1" applyAlignment="1">
      <alignment horizontal="center" vertical="center"/>
    </xf>
    <xf numFmtId="0" fontId="11" fillId="4" borderId="31" xfId="12" applyFont="1" applyFill="1" applyBorder="1" applyAlignment="1">
      <alignment horizontal="center" vertical="center"/>
    </xf>
    <xf numFmtId="0" fontId="14" fillId="4" borderId="13" xfId="12" applyFont="1" applyFill="1" applyBorder="1" applyAlignment="1">
      <alignment horizontal="center" vertical="center"/>
    </xf>
    <xf numFmtId="0" fontId="14" fillId="4" borderId="6" xfId="12" applyFont="1" applyFill="1" applyBorder="1" applyAlignment="1">
      <alignment horizontal="center" vertical="center"/>
    </xf>
    <xf numFmtId="0" fontId="14" fillId="4" borderId="51" xfId="12" applyFont="1" applyFill="1" applyBorder="1" applyAlignment="1">
      <alignment horizontal="center" vertical="center"/>
    </xf>
    <xf numFmtId="0" fontId="26" fillId="0" borderId="0" xfId="12" applyFont="1" applyBorder="1" applyAlignment="1">
      <alignment horizontal="center" vertical="center" wrapText="1"/>
    </xf>
    <xf numFmtId="0" fontId="26" fillId="0" borderId="0" xfId="12" applyFont="1" applyBorder="1" applyAlignment="1">
      <alignment horizontal="center" vertical="center"/>
    </xf>
    <xf numFmtId="0" fontId="14" fillId="4" borderId="33" xfId="12" applyFont="1" applyFill="1" applyBorder="1" applyAlignment="1">
      <alignment horizontal="left" vertical="center" indent="2"/>
    </xf>
    <xf numFmtId="0" fontId="14" fillId="4" borderId="39" xfId="12" applyFont="1" applyFill="1" applyBorder="1" applyAlignment="1">
      <alignment horizontal="left" vertical="center" indent="2"/>
    </xf>
    <xf numFmtId="0" fontId="14" fillId="4" borderId="33" xfId="12" applyFont="1" applyFill="1" applyBorder="1" applyAlignment="1">
      <alignment horizontal="center" vertical="center"/>
    </xf>
    <xf numFmtId="0" fontId="14" fillId="4" borderId="2" xfId="12" applyFont="1" applyFill="1" applyBorder="1" applyAlignment="1">
      <alignment horizontal="center" vertical="center"/>
    </xf>
    <xf numFmtId="0" fontId="14" fillId="4" borderId="2" xfId="12" applyFont="1" applyFill="1" applyBorder="1" applyAlignment="1">
      <alignment horizontal="center" vertical="center" wrapText="1"/>
    </xf>
    <xf numFmtId="0" fontId="14" fillId="4" borderId="42" xfId="12" applyFont="1" applyFill="1" applyBorder="1" applyAlignment="1">
      <alignment horizontal="center" vertical="center"/>
    </xf>
    <xf numFmtId="0" fontId="14" fillId="4" borderId="1" xfId="12" applyFont="1" applyFill="1" applyBorder="1" applyAlignment="1">
      <alignment horizontal="left" vertical="center" indent="2"/>
    </xf>
    <xf numFmtId="0" fontId="14" fillId="4" borderId="22" xfId="12" applyFont="1" applyFill="1" applyBorder="1" applyAlignment="1">
      <alignment horizontal="left" vertical="center" indent="2"/>
    </xf>
    <xf numFmtId="0" fontId="14" fillId="4" borderId="54" xfId="12" applyFont="1" applyFill="1" applyBorder="1" applyAlignment="1">
      <alignment horizontal="center" vertical="center"/>
    </xf>
    <xf numFmtId="0" fontId="14" fillId="4" borderId="16" xfId="12" applyFont="1" applyFill="1" applyBorder="1" applyAlignment="1">
      <alignment horizontal="center" vertical="center"/>
    </xf>
    <xf numFmtId="0" fontId="14" fillId="4" borderId="1" xfId="12" applyFont="1" applyFill="1" applyBorder="1" applyAlignment="1">
      <alignment horizontal="center" vertical="center" wrapText="1"/>
    </xf>
    <xf numFmtId="0" fontId="14" fillId="4" borderId="22" xfId="12" applyFont="1" applyFill="1" applyBorder="1" applyAlignment="1">
      <alignment horizontal="center" vertical="center"/>
    </xf>
    <xf numFmtId="0" fontId="11" fillId="4" borderId="53" xfId="12" applyFont="1" applyFill="1" applyBorder="1" applyAlignment="1">
      <alignment horizontal="center" vertical="center"/>
    </xf>
    <xf numFmtId="0" fontId="11" fillId="4" borderId="13" xfId="12" applyFont="1" applyFill="1" applyBorder="1" applyAlignment="1">
      <alignment horizontal="center" vertical="center"/>
    </xf>
    <xf numFmtId="0" fontId="11" fillId="4" borderId="6" xfId="12" applyFont="1" applyFill="1" applyBorder="1" applyAlignment="1">
      <alignment horizontal="center" vertical="center"/>
    </xf>
    <xf numFmtId="0" fontId="14" fillId="4" borderId="13" xfId="12" applyFont="1" applyFill="1" applyBorder="1" applyAlignment="1">
      <alignment horizontal="center" vertical="center" wrapText="1"/>
    </xf>
    <xf numFmtId="0" fontId="14" fillId="4" borderId="51" xfId="12" applyFont="1" applyFill="1" applyBorder="1" applyAlignment="1">
      <alignment horizontal="center" vertical="center" wrapText="1"/>
    </xf>
    <xf numFmtId="0" fontId="14" fillId="4" borderId="67" xfId="12" applyFont="1" applyFill="1" applyBorder="1" applyAlignment="1">
      <alignment horizontal="center" vertical="center" wrapText="1"/>
    </xf>
    <xf numFmtId="0" fontId="14" fillId="4" borderId="54" xfId="12" applyFont="1" applyFill="1" applyBorder="1" applyAlignment="1">
      <alignment horizontal="center" vertical="center" wrapText="1"/>
    </xf>
    <xf numFmtId="0" fontId="14" fillId="4" borderId="16" xfId="12" applyFont="1" applyFill="1" applyBorder="1" applyAlignment="1">
      <alignment horizontal="center" vertical="center" wrapText="1"/>
    </xf>
    <xf numFmtId="0" fontId="14" fillId="4" borderId="28" xfId="12" applyFont="1" applyFill="1" applyBorder="1" applyAlignment="1">
      <alignment horizontal="center" vertical="center" wrapText="1"/>
    </xf>
    <xf numFmtId="3" fontId="11" fillId="4" borderId="34" xfId="12" applyNumberFormat="1" applyFont="1" applyFill="1" applyBorder="1" applyAlignment="1">
      <alignment horizontal="center" vertical="center"/>
    </xf>
    <xf numFmtId="3" fontId="11" fillId="4" borderId="8" xfId="12" applyNumberFormat="1" applyFont="1" applyFill="1" applyBorder="1" applyAlignment="1">
      <alignment horizontal="center" vertical="center"/>
    </xf>
    <xf numFmtId="0" fontId="11" fillId="4" borderId="1" xfId="46" applyFont="1" applyFill="1" applyBorder="1" applyAlignment="1">
      <alignment horizontal="center" vertical="center" wrapText="1"/>
    </xf>
    <xf numFmtId="0" fontId="11" fillId="4" borderId="22" xfId="46" applyFont="1" applyFill="1" applyBorder="1" applyAlignment="1">
      <alignment horizontal="center" vertical="center" wrapText="1"/>
    </xf>
    <xf numFmtId="0" fontId="43" fillId="0" borderId="0" xfId="12" applyFont="1" applyAlignment="1">
      <alignment horizontal="left" vertical="center" wrapText="1"/>
    </xf>
  </cellXfs>
  <cellStyles count="48">
    <cellStyle name="Encabezado 1" xfId="34"/>
    <cellStyle name="Euro" xfId="4"/>
    <cellStyle name="Millares" xfId="1" builtinId="3"/>
    <cellStyle name="Millares [0] 2" xfId="5"/>
    <cellStyle name="Millares 2" xfId="6"/>
    <cellStyle name="Millares 2 2" xfId="7"/>
    <cellStyle name="Millares 3" xfId="8"/>
    <cellStyle name="Millares 4" xfId="9"/>
    <cellStyle name="Millares 5" xfId="10"/>
    <cellStyle name="Millares 6" xfId="11"/>
    <cellStyle name="Millares 7" xfId="43"/>
    <cellStyle name="Millares 8" xfId="44"/>
    <cellStyle name="Normal" xfId="0" builtinId="0"/>
    <cellStyle name="Normal 10" xfId="12"/>
    <cellStyle name="Normal 10 2" xfId="13"/>
    <cellStyle name="Normal 10 3" xfId="14"/>
    <cellStyle name="Normal 10_2017.10.17 Memoria Punto 2 REC. TRIB . 2016. Cuadros" xfId="40"/>
    <cellStyle name="Normal 10_2017.10.24 Memoria Punto 2 REC. TRIB . 2016. Cuadros" xfId="41"/>
    <cellStyle name="Normal 11" xfId="15"/>
    <cellStyle name="Normal 12" xfId="33"/>
    <cellStyle name="Normal 12 2" xfId="46"/>
    <cellStyle name="Normal 12 3" xfId="47"/>
    <cellStyle name="Normal 13" xfId="42"/>
    <cellStyle name="Normal 2" xfId="3"/>
    <cellStyle name="Normal 2 2" xfId="16"/>
    <cellStyle name="Normal 2 3" xfId="17"/>
    <cellStyle name="Normal 3" xfId="18"/>
    <cellStyle name="Normal 4" xfId="19"/>
    <cellStyle name="Normal 5" xfId="20"/>
    <cellStyle name="Normal 6" xfId="21"/>
    <cellStyle name="Normal 6 2" xfId="22"/>
    <cellStyle name="Normal 6 2 2" xfId="23"/>
    <cellStyle name="Normal 6 2_2017.10.10 Memoria Punto 1 HTN. Cuadros" xfId="35"/>
    <cellStyle name="Normal 6_2017.10.10 Memoria Punto 1 HTN. Cuadros" xfId="36"/>
    <cellStyle name="Normal 7" xfId="24"/>
    <cellStyle name="Normal 8" xfId="25"/>
    <cellStyle name="Normal 9" xfId="26"/>
    <cellStyle name="Normal_datos personal  memoria 2015-2016 sin tgm" xfId="37"/>
    <cellStyle name="Normal_Datos personal memoria para enviar 2015-2016" xfId="38"/>
    <cellStyle name="Normal_datos presupuestos  memoria para enviar 2015-2016" xfId="39"/>
    <cellStyle name="Porcentaje" xfId="2" builtinId="5"/>
    <cellStyle name="Porcentaje 2" xfId="27"/>
    <cellStyle name="Porcentaje 3" xfId="28"/>
    <cellStyle name="Porcentaje 4" xfId="29"/>
    <cellStyle name="Porcentaje 5" xfId="30"/>
    <cellStyle name="Porcentaje 6" xfId="31"/>
    <cellStyle name="Porcentaje 7" xfId="45"/>
    <cellStyle name="Porcentual 2" xfId="32"/>
  </cellStyles>
  <dxfs count="0"/>
  <tableStyles count="0" defaultTableStyle="TableStyleMedium2" defaultPivotStyle="PivotStyleLight16"/>
  <colors>
    <mruColors>
      <color rgb="FF008000"/>
      <color rgb="FFFFCCFF"/>
      <color rgb="FF333399"/>
      <color rgb="FFFFFFCC"/>
      <color rgb="FF00660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4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82669808792543"/>
          <c:y val="0.25207790328230945"/>
          <c:w val="0.86474073862913925"/>
          <c:h val="0.53462676190643654"/>
        </c:manualLayout>
      </c:layout>
      <c:barChart>
        <c:barDir val="col"/>
        <c:grouping val="clustered"/>
        <c:varyColors val="0"/>
        <c:ser>
          <c:idx val="0"/>
          <c:order val="0"/>
          <c:tx>
            <c:strRef>
              <c:f>'CyG3'!$B$3:$C$3</c:f>
              <c:strCache>
                <c:ptCount val="1"/>
                <c:pt idx="0">
                  <c:v>2020</c:v>
                </c:pt>
              </c:strCache>
            </c:strRef>
          </c:tx>
          <c:spPr>
            <a:solidFill>
              <a:schemeClr val="accent2">
                <a:lumMod val="60000"/>
                <a:lumOff val="40000"/>
              </a:schemeClr>
            </a:solidFill>
            <a:ln w="25400">
              <a:noFill/>
            </a:ln>
          </c:spPr>
          <c:invertIfNegative val="0"/>
          <c:cat>
            <c:strRef>
              <c:f>'CyG3'!$A$5:$A$8</c:f>
              <c:strCache>
                <c:ptCount val="4"/>
                <c:pt idx="0">
                  <c:v>Langile gastuak</c:v>
                </c:pt>
                <c:pt idx="1">
                  <c:v>Ondasun eta zerbitzuengatiko gastu arruntak</c:v>
                </c:pt>
                <c:pt idx="2">
                  <c:v>Finantza gastuak</c:v>
                </c:pt>
                <c:pt idx="3">
                  <c:v>Inbertsio errealak</c:v>
                </c:pt>
              </c:strCache>
            </c:strRef>
          </c:cat>
          <c:val>
            <c:numRef>
              <c:f>'CyG3'!$B$5:$B$8</c:f>
              <c:numCache>
                <c:formatCode>#,##0.00</c:formatCode>
                <c:ptCount val="4"/>
                <c:pt idx="0">
                  <c:v>17356.560000000001</c:v>
                </c:pt>
                <c:pt idx="1">
                  <c:v>8510.48</c:v>
                </c:pt>
                <c:pt idx="2">
                  <c:v>2037.8</c:v>
                </c:pt>
                <c:pt idx="3">
                  <c:v>1666.93</c:v>
                </c:pt>
              </c:numCache>
            </c:numRef>
          </c:val>
          <c:extLst>
            <c:ext xmlns:c16="http://schemas.microsoft.com/office/drawing/2014/chart" uri="{C3380CC4-5D6E-409C-BE32-E72D297353CC}">
              <c16:uniqueId val="{00000000-5FA7-47A2-AA52-DC2EA11A74E7}"/>
            </c:ext>
          </c:extLst>
        </c:ser>
        <c:ser>
          <c:idx val="1"/>
          <c:order val="1"/>
          <c:tx>
            <c:strRef>
              <c:f>'CyG3'!$D$3:$E$3</c:f>
              <c:strCache>
                <c:ptCount val="1"/>
                <c:pt idx="0">
                  <c:v>2021</c:v>
                </c:pt>
              </c:strCache>
            </c:strRef>
          </c:tx>
          <c:spPr>
            <a:solidFill>
              <a:srgbClr val="C00000"/>
            </a:solidFill>
            <a:ln w="25400">
              <a:noFill/>
            </a:ln>
          </c:spPr>
          <c:invertIfNegative val="0"/>
          <c:cat>
            <c:strRef>
              <c:f>'CyG3'!$A$5:$A$8</c:f>
              <c:strCache>
                <c:ptCount val="4"/>
                <c:pt idx="0">
                  <c:v>Langile gastuak</c:v>
                </c:pt>
                <c:pt idx="1">
                  <c:v>Ondasun eta zerbitzuengatiko gastu arruntak</c:v>
                </c:pt>
                <c:pt idx="2">
                  <c:v>Finantza gastuak</c:v>
                </c:pt>
                <c:pt idx="3">
                  <c:v>Inbertsio errealak</c:v>
                </c:pt>
              </c:strCache>
            </c:strRef>
          </c:cat>
          <c:val>
            <c:numRef>
              <c:f>'CyG3'!$D$5:$D$8</c:f>
              <c:numCache>
                <c:formatCode>#,##0.00</c:formatCode>
                <c:ptCount val="4"/>
                <c:pt idx="0">
                  <c:v>17531.66</c:v>
                </c:pt>
                <c:pt idx="1">
                  <c:v>8847.99</c:v>
                </c:pt>
                <c:pt idx="2">
                  <c:v>1027.5899999999999</c:v>
                </c:pt>
                <c:pt idx="3">
                  <c:v>2637.83</c:v>
                </c:pt>
              </c:numCache>
            </c:numRef>
          </c:val>
          <c:extLst>
            <c:ext xmlns:c16="http://schemas.microsoft.com/office/drawing/2014/chart" uri="{C3380CC4-5D6E-409C-BE32-E72D297353CC}">
              <c16:uniqueId val="{00000001-5FA7-47A2-AA52-DC2EA11A74E7}"/>
            </c:ext>
          </c:extLst>
        </c:ser>
        <c:dLbls>
          <c:showLegendKey val="0"/>
          <c:showVal val="0"/>
          <c:showCatName val="0"/>
          <c:showSerName val="0"/>
          <c:showPercent val="0"/>
          <c:showBubbleSize val="0"/>
        </c:dLbls>
        <c:gapWidth val="160"/>
        <c:overlap val="-27"/>
        <c:axId val="119542912"/>
        <c:axId val="119544448"/>
      </c:barChart>
      <c:catAx>
        <c:axId val="119542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ES"/>
          </a:p>
        </c:txPr>
        <c:crossAx val="119544448"/>
        <c:crosses val="autoZero"/>
        <c:auto val="1"/>
        <c:lblAlgn val="ctr"/>
        <c:lblOffset val="100"/>
        <c:noMultiLvlLbl val="0"/>
      </c:catAx>
      <c:valAx>
        <c:axId val="119544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333333"/>
                    </a:solidFill>
                    <a:latin typeface="Calibri"/>
                    <a:ea typeface="Calibri"/>
                    <a:cs typeface="Calibri"/>
                  </a:defRPr>
                </a:pPr>
                <a:r>
                  <a:rPr lang="eu-ES"/>
                  <a:t>MILAKA EUROTAN</a:t>
                </a:r>
              </a:p>
            </c:rich>
          </c:tx>
          <c:overlay val="0"/>
          <c:spPr>
            <a:noFill/>
            <a:ln w="25400">
              <a:noFill/>
            </a:ln>
          </c:spPr>
        </c:title>
        <c:numFmt formatCode="#,##0" sourceLinked="0"/>
        <c:majorTickMark val="none"/>
        <c:minorTickMark val="none"/>
        <c:tickLblPos val="nextTo"/>
        <c:spPr>
          <a:ln w="9525">
            <a:noFill/>
          </a:ln>
        </c:spPr>
        <c:txPr>
          <a:bodyPr rot="0" vert="horz"/>
          <a:lstStyle/>
          <a:p>
            <a:pPr>
              <a:defRPr sz="1000" b="0" i="0" u="none" strike="noStrike" baseline="0">
                <a:solidFill>
                  <a:srgbClr val="333333"/>
                </a:solidFill>
                <a:latin typeface="Calibri"/>
                <a:ea typeface="Calibri"/>
                <a:cs typeface="Calibri"/>
              </a:defRPr>
            </a:pPr>
            <a:endParaRPr lang="es-ES"/>
          </a:p>
        </c:txPr>
        <c:crossAx val="119542912"/>
        <c:crosses val="autoZero"/>
        <c:crossBetween val="between"/>
      </c:valAx>
      <c:spPr>
        <a:noFill/>
        <a:ln w="25400">
          <a:noFill/>
        </a:ln>
      </c:spPr>
    </c:plotArea>
    <c:legend>
      <c:legendPos val="r"/>
      <c:layout>
        <c:manualLayout>
          <c:xMode val="edge"/>
          <c:yMode val="edge"/>
          <c:x val="0.4015931521522233"/>
          <c:y val="0.92350310143816294"/>
          <c:w val="0.13278513029624109"/>
          <c:h val="5.8171823834379098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ES"/>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1" l="0.75" r="0.75" t="1" header="0" footer="0"/>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overlay val="0"/>
    </c:title>
    <c:autoTitleDeleted val="0"/>
    <c:plotArea>
      <c:layout>
        <c:manualLayout>
          <c:layoutTarget val="inner"/>
          <c:xMode val="edge"/>
          <c:yMode val="edge"/>
          <c:x val="0.20935985770072174"/>
          <c:y val="0.24728285477632087"/>
          <c:w val="0.5812814872631803"/>
          <c:h val="0.64130498601331554"/>
        </c:manualLayout>
      </c:layout>
      <c:pieChart>
        <c:varyColors val="1"/>
        <c:ser>
          <c:idx val="0"/>
          <c:order val="0"/>
          <c:tx>
            <c:strRef>
              <c:f>'G16'!$C$25</c:f>
              <c:strCache>
                <c:ptCount val="1"/>
                <c:pt idx="0">
                  <c:v>2021</c:v>
                </c:pt>
              </c:strCache>
            </c:strRef>
          </c:tx>
          <c:explosion val="25"/>
          <c:dPt>
            <c:idx val="0"/>
            <c:bubble3D val="0"/>
            <c:extLst>
              <c:ext xmlns:c16="http://schemas.microsoft.com/office/drawing/2014/chart" uri="{C3380CC4-5D6E-409C-BE32-E72D297353CC}">
                <c16:uniqueId val="{00000000-1C63-43D6-9E59-1B339A7948A4}"/>
              </c:ext>
            </c:extLst>
          </c:dPt>
          <c:dPt>
            <c:idx val="1"/>
            <c:bubble3D val="0"/>
            <c:explosion val="0"/>
            <c:extLst>
              <c:ext xmlns:c16="http://schemas.microsoft.com/office/drawing/2014/chart" uri="{C3380CC4-5D6E-409C-BE32-E72D297353CC}">
                <c16:uniqueId val="{00000001-1C63-43D6-9E59-1B339A7948A4}"/>
              </c:ext>
            </c:extLst>
          </c:dPt>
          <c:dLbls>
            <c:numFmt formatCode="0.0%" sourceLinked="0"/>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'G16'!$A$27:$A$28</c:f>
              <c:strCache>
                <c:ptCount val="2"/>
                <c:pt idx="0">
                  <c:v>Zuzeneko kudeaketaren bilketa</c:v>
                </c:pt>
                <c:pt idx="1">
                  <c:v>Zerga doikuntzak</c:v>
                </c:pt>
              </c:strCache>
            </c:strRef>
          </c:cat>
          <c:val>
            <c:numRef>
              <c:f>'G16'!$C$27:$C$28</c:f>
              <c:numCache>
                <c:formatCode>#,##0.00_ ;\-#,##0.00\ </c:formatCode>
                <c:ptCount val="2"/>
                <c:pt idx="0">
                  <c:v>3040784.4480995554</c:v>
                </c:pt>
                <c:pt idx="1">
                  <c:v>1129606.1947600001</c:v>
                </c:pt>
              </c:numCache>
            </c:numRef>
          </c:val>
          <c:extLst>
            <c:ext xmlns:c16="http://schemas.microsoft.com/office/drawing/2014/chart" uri="{C3380CC4-5D6E-409C-BE32-E72D297353CC}">
              <c16:uniqueId val="{00000002-1C63-43D6-9E59-1B339A7948A4}"/>
            </c:ext>
          </c:extLst>
        </c:ser>
        <c:dLbls>
          <c:showLegendKey val="0"/>
          <c:showVal val="0"/>
          <c:showCatName val="0"/>
          <c:showSerName val="0"/>
          <c:showPercent val="0"/>
          <c:showBubbleSize val="0"/>
          <c:showLeaderLines val="1"/>
        </c:dLbls>
        <c:firstSliceAng val="0"/>
      </c:pieChart>
    </c:plotArea>
    <c:legend>
      <c:legendPos val="b"/>
      <c:overlay val="0"/>
    </c:legend>
    <c:plotVisOnly val="1"/>
    <c:dispBlanksAs val="zero"/>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overlay val="0"/>
    </c:title>
    <c:autoTitleDeleted val="0"/>
    <c:plotArea>
      <c:layout>
        <c:manualLayout>
          <c:layoutTarget val="inner"/>
          <c:xMode val="edge"/>
          <c:yMode val="edge"/>
          <c:x val="0.20935985770072174"/>
          <c:y val="0.24728285477632087"/>
          <c:w val="0.5812814872631803"/>
          <c:h val="0.64130498601331554"/>
        </c:manualLayout>
      </c:layout>
      <c:pieChart>
        <c:varyColors val="1"/>
        <c:ser>
          <c:idx val="0"/>
          <c:order val="0"/>
          <c:tx>
            <c:strRef>
              <c:f>'G16'!$B$25</c:f>
              <c:strCache>
                <c:ptCount val="1"/>
                <c:pt idx="0">
                  <c:v>2020</c:v>
                </c:pt>
              </c:strCache>
            </c:strRef>
          </c:tx>
          <c:explosion val="25"/>
          <c:dPt>
            <c:idx val="0"/>
            <c:bubble3D val="0"/>
            <c:extLst>
              <c:ext xmlns:c16="http://schemas.microsoft.com/office/drawing/2014/chart" uri="{C3380CC4-5D6E-409C-BE32-E72D297353CC}">
                <c16:uniqueId val="{00000000-326D-47E5-A85E-283BE9550719}"/>
              </c:ext>
            </c:extLst>
          </c:dPt>
          <c:dPt>
            <c:idx val="1"/>
            <c:bubble3D val="0"/>
            <c:explosion val="0"/>
            <c:extLst>
              <c:ext xmlns:c16="http://schemas.microsoft.com/office/drawing/2014/chart" uri="{C3380CC4-5D6E-409C-BE32-E72D297353CC}">
                <c16:uniqueId val="{00000001-326D-47E5-A85E-283BE9550719}"/>
              </c:ext>
            </c:extLst>
          </c:dPt>
          <c:dLbls>
            <c:numFmt formatCode="0.0%" sourceLinked="0"/>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'G16'!$A$27:$A$28</c:f>
              <c:strCache>
                <c:ptCount val="2"/>
                <c:pt idx="0">
                  <c:v>Zuzeneko kudeaketaren bilketa</c:v>
                </c:pt>
                <c:pt idx="1">
                  <c:v>Zerga doikuntzak</c:v>
                </c:pt>
              </c:strCache>
            </c:strRef>
          </c:cat>
          <c:val>
            <c:numRef>
              <c:f>'G16'!$B$27:$B$28</c:f>
              <c:numCache>
                <c:formatCode>#,##0.00_ ;\-#,##0.00\ </c:formatCode>
                <c:ptCount val="2"/>
                <c:pt idx="0">
                  <c:v>2765478.4681132026</c:v>
                </c:pt>
                <c:pt idx="1">
                  <c:v>861600.13502000016</c:v>
                </c:pt>
              </c:numCache>
            </c:numRef>
          </c:val>
          <c:extLst>
            <c:ext xmlns:c16="http://schemas.microsoft.com/office/drawing/2014/chart" uri="{C3380CC4-5D6E-409C-BE32-E72D297353CC}">
              <c16:uniqueId val="{00000002-326D-47E5-A85E-283BE9550719}"/>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pPr>
            <a:r>
              <a:rPr lang="eu-ES"/>
              <a:t>2021</a:t>
            </a:r>
          </a:p>
        </c:rich>
      </c:tx>
      <c:overlay val="0"/>
    </c:title>
    <c:autoTitleDeleted val="0"/>
    <c:plotArea>
      <c:layout>
        <c:manualLayout>
          <c:layoutTarget val="inner"/>
          <c:xMode val="edge"/>
          <c:yMode val="edge"/>
          <c:x val="0.20935985770072174"/>
          <c:y val="0.24728285477632087"/>
          <c:w val="0.5812814872631803"/>
          <c:h val="0.64130498601331554"/>
        </c:manualLayout>
      </c:layout>
      <c:pieChart>
        <c:varyColors val="1"/>
        <c:ser>
          <c:idx val="0"/>
          <c:order val="0"/>
          <c:tx>
            <c:strRef>
              <c:f>'G16'!$C$25</c:f>
              <c:strCache>
                <c:ptCount val="1"/>
                <c:pt idx="0">
                  <c:v>2021</c:v>
                </c:pt>
              </c:strCache>
            </c:strRef>
          </c:tx>
          <c:explosion val="25"/>
          <c:dPt>
            <c:idx val="0"/>
            <c:bubble3D val="0"/>
            <c:extLst>
              <c:ext xmlns:c16="http://schemas.microsoft.com/office/drawing/2014/chart" uri="{C3380CC4-5D6E-409C-BE32-E72D297353CC}">
                <c16:uniqueId val="{00000000-CB71-4CAA-B509-65D6BA680AC1}"/>
              </c:ext>
            </c:extLst>
          </c:dPt>
          <c:dPt>
            <c:idx val="1"/>
            <c:bubble3D val="0"/>
            <c:explosion val="0"/>
            <c:extLst>
              <c:ext xmlns:c16="http://schemas.microsoft.com/office/drawing/2014/chart" uri="{C3380CC4-5D6E-409C-BE32-E72D297353CC}">
                <c16:uniqueId val="{00000002-CB71-4CAA-B509-65D6BA680AC1}"/>
              </c:ext>
            </c:extLst>
          </c:dPt>
          <c:dLbls>
            <c:numFmt formatCode="0.0%" sourceLinked="0"/>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'G16'!$A$27:$A$28</c:f>
              <c:strCache>
                <c:ptCount val="2"/>
                <c:pt idx="0">
                  <c:v>Zuzeneko kudeaketaren bilketa</c:v>
                </c:pt>
                <c:pt idx="1">
                  <c:v>Zerga doikuntzak</c:v>
                </c:pt>
              </c:strCache>
            </c:strRef>
          </c:cat>
          <c:val>
            <c:numRef>
              <c:f>'G16'!$C$27:$C$28</c:f>
              <c:numCache>
                <c:formatCode>#,##0.00_ ;\-#,##0.00\ </c:formatCode>
                <c:ptCount val="2"/>
                <c:pt idx="0">
                  <c:v>3040784.4480995554</c:v>
                </c:pt>
                <c:pt idx="1">
                  <c:v>1129606.1947600001</c:v>
                </c:pt>
              </c:numCache>
            </c:numRef>
          </c:val>
          <c:extLst>
            <c:ext xmlns:c16="http://schemas.microsoft.com/office/drawing/2014/chart" uri="{C3380CC4-5D6E-409C-BE32-E72D297353CC}">
              <c16:uniqueId val="{00000003-CB71-4CAA-B509-65D6BA680AC1}"/>
            </c:ext>
          </c:extLst>
        </c:ser>
        <c:dLbls>
          <c:showLegendKey val="0"/>
          <c:showVal val="0"/>
          <c:showCatName val="0"/>
          <c:showSerName val="0"/>
          <c:showPercent val="0"/>
          <c:showBubbleSize val="0"/>
          <c:showLeaderLines val="1"/>
        </c:dLbls>
        <c:firstSliceAng val="0"/>
      </c:pieChart>
    </c:plotArea>
    <c:legend>
      <c:legendPos val="b"/>
      <c:overlay val="0"/>
    </c:legend>
    <c:plotVisOnly val="1"/>
    <c:dispBlanksAs val="zero"/>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pPr>
            <a:r>
              <a:rPr lang="eu-ES"/>
              <a:t>2020</a:t>
            </a:r>
          </a:p>
        </c:rich>
      </c:tx>
      <c:overlay val="0"/>
    </c:title>
    <c:autoTitleDeleted val="0"/>
    <c:plotArea>
      <c:layout>
        <c:manualLayout>
          <c:layoutTarget val="inner"/>
          <c:xMode val="edge"/>
          <c:yMode val="edge"/>
          <c:x val="0.20935985770072174"/>
          <c:y val="0.24728285477632087"/>
          <c:w val="0.5812814872631803"/>
          <c:h val="0.64130498601331554"/>
        </c:manualLayout>
      </c:layout>
      <c:pieChart>
        <c:varyColors val="1"/>
        <c:ser>
          <c:idx val="0"/>
          <c:order val="0"/>
          <c:tx>
            <c:strRef>
              <c:f>'G16'!$B$25</c:f>
              <c:strCache>
                <c:ptCount val="1"/>
                <c:pt idx="0">
                  <c:v>2020</c:v>
                </c:pt>
              </c:strCache>
            </c:strRef>
          </c:tx>
          <c:explosion val="25"/>
          <c:dPt>
            <c:idx val="0"/>
            <c:bubble3D val="0"/>
            <c:extLst>
              <c:ext xmlns:c16="http://schemas.microsoft.com/office/drawing/2014/chart" uri="{C3380CC4-5D6E-409C-BE32-E72D297353CC}">
                <c16:uniqueId val="{00000000-35E0-42BD-AF61-EDB76F7ACE2B}"/>
              </c:ext>
            </c:extLst>
          </c:dPt>
          <c:dPt>
            <c:idx val="1"/>
            <c:bubble3D val="0"/>
            <c:explosion val="0"/>
            <c:extLst>
              <c:ext xmlns:c16="http://schemas.microsoft.com/office/drawing/2014/chart" uri="{C3380CC4-5D6E-409C-BE32-E72D297353CC}">
                <c16:uniqueId val="{00000002-35E0-42BD-AF61-EDB76F7ACE2B}"/>
              </c:ext>
            </c:extLst>
          </c:dPt>
          <c:dLbls>
            <c:numFmt formatCode="0.0%" sourceLinked="0"/>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'G16'!$A$27:$A$28</c:f>
              <c:strCache>
                <c:ptCount val="2"/>
                <c:pt idx="0">
                  <c:v>Zuzeneko kudeaketaren bilketa</c:v>
                </c:pt>
                <c:pt idx="1">
                  <c:v>Zerga doikuntzak</c:v>
                </c:pt>
              </c:strCache>
            </c:strRef>
          </c:cat>
          <c:val>
            <c:numRef>
              <c:f>'G16'!$B$27:$B$28</c:f>
              <c:numCache>
                <c:formatCode>#,##0.00_ ;\-#,##0.00\ </c:formatCode>
                <c:ptCount val="2"/>
                <c:pt idx="0">
                  <c:v>2765478.4681132026</c:v>
                </c:pt>
                <c:pt idx="1">
                  <c:v>861600.13502000016</c:v>
                </c:pt>
              </c:numCache>
            </c:numRef>
          </c:val>
          <c:extLst>
            <c:ext xmlns:c16="http://schemas.microsoft.com/office/drawing/2014/chart" uri="{C3380CC4-5D6E-409C-BE32-E72D297353CC}">
              <c16:uniqueId val="{00000003-35E0-42BD-AF61-EDB76F7ACE2B}"/>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u-ES" sz="1000" b="1"/>
              <a:t>2021. urtea</a:t>
            </a:r>
          </a:p>
        </c:rich>
      </c:tx>
      <c:layout>
        <c:manualLayout>
          <c:xMode val="edge"/>
          <c:yMode val="edge"/>
          <c:x val="3.920219678951959E-2"/>
          <c:y val="4.2071197411003236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0"/>
          <c:y val="0.17799352750809061"/>
          <c:w val="1"/>
          <c:h val="0.45509364727467316"/>
        </c:manualLayout>
      </c:layout>
      <c:pie3DChart>
        <c:varyColors val="1"/>
        <c:ser>
          <c:idx val="0"/>
          <c:order val="0"/>
          <c:dLbls>
            <c:dLbl>
              <c:idx val="5"/>
              <c:layout>
                <c:manualLayout>
                  <c:x val="-6.4803555929295745E-3"/>
                  <c:y val="0"/>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A9-42AA-B858-C91D48E6625A}"/>
                </c:ext>
              </c:extLst>
            </c:dLbl>
            <c:dLbl>
              <c:idx val="6"/>
              <c:layout>
                <c:manualLayout>
                  <c:x val="-4.8602666946971811E-3"/>
                  <c:y val="-3.236245954692556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A9-42AA-B858-C91D48E6625A}"/>
                </c:ext>
              </c:extLst>
            </c:dLbl>
            <c:dLbl>
              <c:idx val="7"/>
              <c:layout>
                <c:manualLayout>
                  <c:x val="2.9161600168183088E-2"/>
                  <c:y val="-4.854368932038834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A9-42AA-B858-C91D48E6625A}"/>
                </c:ext>
              </c:extLst>
            </c:dLbl>
            <c:dLbl>
              <c:idx val="8"/>
              <c:layout>
                <c:manualLayout>
                  <c:x val="3.7262044659345114E-2"/>
                  <c:y val="-1.294498381877022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A9-42AA-B858-C91D48E6625A}"/>
                </c:ext>
              </c:extLst>
            </c:dLbl>
            <c:spPr>
              <a:noFill/>
              <a:ln>
                <a:noFill/>
              </a:ln>
              <a:effectLst/>
            </c:spPr>
            <c:dLblPos val="outEnd"/>
            <c:showLegendKey val="0"/>
            <c:showVal val="1"/>
            <c:showCatName val="0"/>
            <c:showSerName val="0"/>
            <c:showPercent val="0"/>
            <c:showBubbleSize val="0"/>
            <c:showLeaderLines val="1"/>
            <c:leaderLines>
              <c:spPr>
                <a:ln>
                  <a:noFill/>
                </a:ln>
              </c:spPr>
            </c:leaderLines>
            <c:extLst>
              <c:ext xmlns:c15="http://schemas.microsoft.com/office/drawing/2012/chart" uri="{CE6537A1-D6FC-4f65-9D91-7224C49458BB}"/>
            </c:extLst>
          </c:dLbls>
          <c:cat>
            <c:strRef>
              <c:f>'G20.'!$A$32:$A$38</c:f>
              <c:strCache>
                <c:ptCount val="7"/>
                <c:pt idx="0">
                  <c:v>Ziurtagiriak / ez betetzeak / errekerimenduak igortzea</c:v>
                </c:pt>
                <c:pt idx="1">
                  <c:v>Oinordetzari, Ondare Eskualdaketaren gaineko Zergari eta Egintza Juridiko Dokumentatuei buruzko informazioa eta autolikidazioak jasotzea</c:v>
                </c:pt>
                <c:pt idx="2">
                  <c:v>Ziurtagiri digitala, Cl@ve sistema</c:v>
                </c:pt>
                <c:pt idx="3">
                  <c:v>Bilketaren inguruko kudeaketak (geroratzea, premiamendu probidentziak eta abar)</c:v>
                </c:pt>
                <c:pt idx="4">
                  <c:v>PFEZaren gaineko kontsulta orokorrak (proposamenak, PIN, itzulketak, likidazioak)</c:v>
                </c:pt>
                <c:pt idx="5">
                  <c:v>Altak, bajak, datu baseen aldaketak</c:v>
                </c:pt>
                <c:pt idx="6">
                  <c:v>Beste kontzeptu batzuk</c:v>
                </c:pt>
              </c:strCache>
            </c:strRef>
          </c:cat>
          <c:val>
            <c:numRef>
              <c:f>'G20.'!$B$32:$B$38</c:f>
              <c:numCache>
                <c:formatCode>0.00%</c:formatCode>
                <c:ptCount val="7"/>
                <c:pt idx="0">
                  <c:v>0.3291</c:v>
                </c:pt>
                <c:pt idx="1">
                  <c:v>0.1953</c:v>
                </c:pt>
                <c:pt idx="2">
                  <c:v>0.191</c:v>
                </c:pt>
                <c:pt idx="3">
                  <c:v>7.6899999999999996E-2</c:v>
                </c:pt>
                <c:pt idx="4">
                  <c:v>6.7199999999999996E-2</c:v>
                </c:pt>
                <c:pt idx="5">
                  <c:v>4.7300000000000002E-2</c:v>
                </c:pt>
                <c:pt idx="6">
                  <c:v>9.3200000000000005E-2</c:v>
                </c:pt>
              </c:numCache>
            </c:numRef>
          </c:val>
          <c:extLst>
            <c:ext xmlns:c16="http://schemas.microsoft.com/office/drawing/2014/chart" uri="{C3380CC4-5D6E-409C-BE32-E72D297353CC}">
              <c16:uniqueId val="{00000004-93A9-42AA-B858-C91D48E6625A}"/>
            </c:ext>
          </c:extLst>
        </c:ser>
        <c:dLbls>
          <c:showLegendKey val="0"/>
          <c:showVal val="0"/>
          <c:showCatName val="0"/>
          <c:showSerName val="0"/>
          <c:showPercent val="0"/>
          <c:showBubbleSize val="0"/>
          <c:showLeaderLines val="1"/>
        </c:dLbls>
      </c:pie3DChart>
    </c:plotArea>
    <c:legend>
      <c:legendPos val="b"/>
      <c:layout>
        <c:manualLayout>
          <c:xMode val="edge"/>
          <c:yMode val="edge"/>
          <c:x val="8.6455320108647683E-3"/>
          <c:y val="0.81180414341411211"/>
          <c:w val="0.99135446798913518"/>
          <c:h val="0.18819585658588792"/>
        </c:manualLayout>
      </c:layout>
      <c:overlay val="0"/>
      <c:txPr>
        <a:bodyPr/>
        <a:lstStyle/>
        <a:p>
          <a:pPr>
            <a:defRPr sz="900"/>
          </a:pPr>
          <a:endParaRPr lang="es-ES"/>
        </a:p>
      </c:txPr>
    </c:legend>
    <c:plotVisOnly val="1"/>
    <c:dispBlanksAs val="gap"/>
    <c:showDLblsOverMax val="0"/>
  </c:chart>
  <c:spPr>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4427280108691"/>
          <c:y val="3.491848305508153E-2"/>
          <c:w val="0.82675351683835685"/>
          <c:h val="0.77544174783778019"/>
        </c:manualLayout>
      </c:layout>
      <c:lineChart>
        <c:grouping val="standard"/>
        <c:varyColors val="0"/>
        <c:ser>
          <c:idx val="1"/>
          <c:order val="0"/>
          <c:tx>
            <c:strRef>
              <c:f>'G21'!$B$26</c:f>
              <c:strCache>
                <c:ptCount val="1"/>
                <c:pt idx="0">
                  <c:v>Arreta jaso duten pertsonen kop.</c:v>
                </c:pt>
              </c:strCache>
            </c:strRef>
          </c:tx>
          <c:spPr>
            <a:ln>
              <a:solidFill>
                <a:srgbClr val="C00000"/>
              </a:solidFill>
            </a:ln>
          </c:spPr>
          <c:marker>
            <c:symbol val="none"/>
          </c:marker>
          <c:dLbls>
            <c:dLbl>
              <c:idx val="8"/>
              <c:numFmt formatCode="#,##0" sourceLinked="0"/>
              <c:spPr/>
              <c:txPr>
                <a:bodyPr/>
                <a:lstStyle/>
                <a:p>
                  <a:pPr>
                    <a:defRPr sz="1000" b="0"/>
                  </a:pPr>
                  <a:endParaRPr lang="es-ES"/>
                </a:p>
              </c:txPr>
              <c:dLblPos val="t"/>
              <c:showLegendKey val="0"/>
              <c:showVal val="1"/>
              <c:showCatName val="0"/>
              <c:showSerName val="0"/>
              <c:showPercent val="0"/>
              <c:showBubbleSize val="0"/>
              <c:extLst>
                <c:ext xmlns:c16="http://schemas.microsoft.com/office/drawing/2014/chart" uri="{C3380CC4-5D6E-409C-BE32-E72D297353CC}">
                  <c16:uniqueId val="{00000006-5536-426B-B098-B5D26FA62D4A}"/>
                </c:ext>
              </c:extLst>
            </c:dLbl>
            <c:dLbl>
              <c:idx val="9"/>
              <c:numFmt formatCode="#,##0" sourceLinked="0"/>
              <c:spPr>
                <a:noFill/>
                <a:ln>
                  <a:noFill/>
                </a:ln>
                <a:effectLst/>
              </c:spPr>
              <c:txPr>
                <a:bodyPr/>
                <a:lstStyle/>
                <a:p>
                  <a:pPr>
                    <a:defRPr sz="1000" b="0"/>
                  </a:pPr>
                  <a:endParaRPr lang="es-ES"/>
                </a:p>
              </c:txPr>
              <c:dLblPos val="t"/>
              <c:showLegendKey val="0"/>
              <c:showVal val="1"/>
              <c:showCatName val="0"/>
              <c:showSerName val="0"/>
              <c:showPercent val="0"/>
              <c:showBubbleSize val="0"/>
              <c:extLst>
                <c:ext xmlns:c16="http://schemas.microsoft.com/office/drawing/2014/chart" uri="{C3380CC4-5D6E-409C-BE32-E72D297353CC}">
                  <c16:uniqueId val="{00000007-5536-426B-B098-B5D26FA62D4A}"/>
                </c:ext>
              </c:extLst>
            </c:dLbl>
            <c:dLbl>
              <c:idx val="10"/>
              <c:layout>
                <c:manualLayout>
                  <c:x val="-5.8954478523911447E-2"/>
                  <c:y val="2.6941039280790217E-2"/>
                </c:manualLayout>
              </c:layout>
              <c:numFmt formatCode="#,##0" sourceLinked="0"/>
              <c:spPr>
                <a:noFill/>
                <a:ln>
                  <a:noFill/>
                </a:ln>
                <a:effectLst/>
              </c:spPr>
              <c:txPr>
                <a:bodyPr/>
                <a:lstStyle/>
                <a:p>
                  <a:pPr>
                    <a:defRPr sz="1000" b="0"/>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B-40AD-9B93-6F77FF776FCC}"/>
                </c:ext>
              </c:extLst>
            </c:dLbl>
            <c:dLbl>
              <c:idx val="11"/>
              <c:numFmt formatCode="#,##0" sourceLinked="0"/>
              <c:spPr>
                <a:noFill/>
                <a:ln>
                  <a:noFill/>
                </a:ln>
                <a:effectLst/>
              </c:spPr>
              <c:txPr>
                <a:bodyPr/>
                <a:lstStyle/>
                <a:p>
                  <a:pPr>
                    <a:defRPr sz="1000" b="0"/>
                  </a:pPr>
                  <a:endParaRPr lang="es-ES"/>
                </a:p>
              </c:txPr>
              <c:dLblPos val="t"/>
              <c:showLegendKey val="0"/>
              <c:showVal val="1"/>
              <c:showCatName val="0"/>
              <c:showSerName val="0"/>
              <c:showPercent val="0"/>
              <c:showBubbleSize val="0"/>
              <c:extLst>
                <c:ext xmlns:c16="http://schemas.microsoft.com/office/drawing/2014/chart" uri="{C3380CC4-5D6E-409C-BE32-E72D297353CC}">
                  <c16:uniqueId val="{00000000-B6D3-4395-8E0D-FB8D52B21DCA}"/>
                </c:ext>
              </c:extLst>
            </c:dLbl>
            <c:numFmt formatCode="#,##0" sourceLinked="0"/>
            <c:spPr>
              <a:noFill/>
              <a:ln>
                <a:noFill/>
              </a:ln>
              <a:effectLst/>
            </c:spPr>
            <c:txPr>
              <a:bodyPr/>
              <a:lstStyle/>
              <a:p>
                <a:pPr>
                  <a:defRPr sz="1000"/>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'G21'!$A$28:$A$39</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'G21'!$B$28:$B$39</c:f>
              <c:numCache>
                <c:formatCode>#,##0_ ;\-#,##0\ </c:formatCode>
                <c:ptCount val="12"/>
                <c:pt idx="0">
                  <c:v>76275</c:v>
                </c:pt>
                <c:pt idx="1">
                  <c:v>75838</c:v>
                </c:pt>
                <c:pt idx="2">
                  <c:v>70229</c:v>
                </c:pt>
                <c:pt idx="3">
                  <c:v>76655</c:v>
                </c:pt>
                <c:pt idx="4">
                  <c:v>75449</c:v>
                </c:pt>
                <c:pt idx="5">
                  <c:v>71759</c:v>
                </c:pt>
                <c:pt idx="6">
                  <c:v>70153</c:v>
                </c:pt>
                <c:pt idx="7">
                  <c:v>67654</c:v>
                </c:pt>
                <c:pt idx="8">
                  <c:v>64880</c:v>
                </c:pt>
                <c:pt idx="9">
                  <c:v>64260</c:v>
                </c:pt>
                <c:pt idx="10">
                  <c:v>33930</c:v>
                </c:pt>
                <c:pt idx="11">
                  <c:v>38275</c:v>
                </c:pt>
              </c:numCache>
            </c:numRef>
          </c:val>
          <c:smooth val="0"/>
          <c:extLst>
            <c:ext xmlns:c16="http://schemas.microsoft.com/office/drawing/2014/chart" uri="{C3380CC4-5D6E-409C-BE32-E72D297353CC}">
              <c16:uniqueId val="{00000008-5536-426B-B098-B5D26FA62D4A}"/>
            </c:ext>
          </c:extLst>
        </c:ser>
        <c:dLbls>
          <c:showLegendKey val="0"/>
          <c:showVal val="0"/>
          <c:showCatName val="0"/>
          <c:showSerName val="0"/>
          <c:showPercent val="0"/>
          <c:showBubbleSize val="0"/>
        </c:dLbls>
        <c:smooth val="0"/>
        <c:axId val="145740928"/>
        <c:axId val="145742464"/>
      </c:lineChart>
      <c:catAx>
        <c:axId val="145740928"/>
        <c:scaling>
          <c:orientation val="minMax"/>
        </c:scaling>
        <c:delete val="0"/>
        <c:axPos val="b"/>
        <c:numFmt formatCode="General" sourceLinked="1"/>
        <c:majorTickMark val="out"/>
        <c:minorTickMark val="none"/>
        <c:tickLblPos val="nextTo"/>
        <c:crossAx val="145742464"/>
        <c:crosses val="autoZero"/>
        <c:auto val="1"/>
        <c:lblAlgn val="ctr"/>
        <c:lblOffset val="100"/>
        <c:noMultiLvlLbl val="0"/>
      </c:catAx>
      <c:valAx>
        <c:axId val="145742464"/>
        <c:scaling>
          <c:orientation val="minMax"/>
          <c:max val="90000"/>
          <c:min val="30000"/>
        </c:scaling>
        <c:delete val="0"/>
        <c:axPos val="l"/>
        <c:majorGridlines>
          <c:spPr>
            <a:ln>
              <a:solidFill>
                <a:schemeClr val="bg1">
                  <a:lumMod val="85000"/>
                </a:schemeClr>
              </a:solidFill>
            </a:ln>
          </c:spPr>
        </c:majorGridlines>
        <c:numFmt formatCode="#,##0_ ;\-#,##0\ " sourceLinked="1"/>
        <c:majorTickMark val="out"/>
        <c:minorTickMark val="none"/>
        <c:tickLblPos val="nextTo"/>
        <c:crossAx val="145740928"/>
        <c:crosses val="autoZero"/>
        <c:crossBetween val="between"/>
        <c:majorUnit val="10000"/>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897005249345744E-2"/>
          <c:y val="6.4162628192795113E-2"/>
          <c:w val="0.88802875932707048"/>
          <c:h val="0.80790211535651102"/>
        </c:manualLayout>
      </c:layout>
      <c:lineChart>
        <c:grouping val="standard"/>
        <c:varyColors val="0"/>
        <c:ser>
          <c:idx val="1"/>
          <c:order val="0"/>
          <c:tx>
            <c:strRef>
              <c:f>'G22'!$B$25</c:f>
              <c:strCache>
                <c:ptCount val="1"/>
                <c:pt idx="0">
                  <c:v>Arreta jaso duten pertsonen kop.</c:v>
                </c:pt>
              </c:strCache>
            </c:strRef>
          </c:tx>
          <c:spPr>
            <a:ln>
              <a:solidFill>
                <a:srgbClr val="C00000"/>
              </a:solidFill>
            </a:ln>
          </c:spPr>
          <c:marker>
            <c:symbol val="none"/>
          </c:marker>
          <c:dLbls>
            <c:dLbl>
              <c:idx val="8"/>
              <c:numFmt formatCode="#,##0" sourceLinked="0"/>
              <c:spPr/>
              <c:txPr>
                <a:bodyPr/>
                <a:lstStyle/>
                <a:p>
                  <a:pPr>
                    <a:defRPr b="0"/>
                  </a:pPr>
                  <a:endParaRPr lang="es-ES"/>
                </a:p>
              </c:txPr>
              <c:dLblPos val="t"/>
              <c:showLegendKey val="0"/>
              <c:showVal val="1"/>
              <c:showCatName val="0"/>
              <c:showSerName val="0"/>
              <c:showPercent val="0"/>
              <c:showBubbleSize val="0"/>
              <c:extLst>
                <c:ext xmlns:c16="http://schemas.microsoft.com/office/drawing/2014/chart" uri="{C3380CC4-5D6E-409C-BE32-E72D297353CC}">
                  <c16:uniqueId val="{00000004-1BEB-4158-9000-AB057D559055}"/>
                </c:ext>
              </c:extLst>
            </c:dLbl>
            <c:dLbl>
              <c:idx val="9"/>
              <c:numFmt formatCode="#,##0" sourceLinked="0"/>
              <c:spPr>
                <a:noFill/>
                <a:ln>
                  <a:noFill/>
                </a:ln>
                <a:effectLst/>
              </c:spPr>
              <c:txPr>
                <a:bodyPr/>
                <a:lstStyle/>
                <a:p>
                  <a:pPr>
                    <a:defRPr b="0"/>
                  </a:pPr>
                  <a:endParaRPr lang="es-ES"/>
                </a:p>
              </c:txPr>
              <c:dLblPos val="t"/>
              <c:showLegendKey val="0"/>
              <c:showVal val="1"/>
              <c:showCatName val="0"/>
              <c:showSerName val="0"/>
              <c:showPercent val="0"/>
              <c:showBubbleSize val="0"/>
              <c:extLst>
                <c:ext xmlns:c16="http://schemas.microsoft.com/office/drawing/2014/chart" uri="{C3380CC4-5D6E-409C-BE32-E72D297353CC}">
                  <c16:uniqueId val="{00000005-1BEB-4158-9000-AB057D559055}"/>
                </c:ext>
              </c:extLst>
            </c:dLbl>
            <c:dLbl>
              <c:idx val="10"/>
              <c:numFmt formatCode="#,##0" sourceLinked="0"/>
              <c:spPr>
                <a:noFill/>
                <a:ln>
                  <a:noFill/>
                </a:ln>
                <a:effectLst/>
              </c:spPr>
              <c:txPr>
                <a:bodyPr wrap="square" lIns="38100" tIns="19050" rIns="38100" bIns="19050" anchor="ctr">
                  <a:spAutoFit/>
                </a:bodyPr>
                <a:lstStyle/>
                <a:p>
                  <a:pPr>
                    <a:defRPr b="0"/>
                  </a:pPr>
                  <a:endParaRPr lang="es-E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D0-40BF-9099-4D6087ADE9CE}"/>
                </c:ext>
              </c:extLst>
            </c:dLbl>
            <c:dLbl>
              <c:idx val="11"/>
              <c:numFmt formatCode="#,##0" sourceLinked="0"/>
              <c:spPr>
                <a:noFill/>
                <a:ln>
                  <a:noFill/>
                </a:ln>
                <a:effectLst/>
              </c:spPr>
              <c:txPr>
                <a:bodyPr wrap="square" lIns="38100" tIns="19050" rIns="38100" bIns="19050" anchor="ctr">
                  <a:spAutoFit/>
                </a:bodyPr>
                <a:lstStyle/>
                <a:p>
                  <a:pPr>
                    <a:defRPr b="0"/>
                  </a:pPr>
                  <a:endParaRPr lang="es-E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CF-4D77-8B25-FA6295E4BB32}"/>
                </c:ext>
              </c:extLst>
            </c:dLbl>
            <c:numFmt formatCode="#,##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'G22'!$A$27:$A$38</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'G22'!$B$27:$B$38</c:f>
              <c:numCache>
                <c:formatCode>#,##0_ ;\-#,##0\ </c:formatCode>
                <c:ptCount val="12"/>
                <c:pt idx="0">
                  <c:v>15668</c:v>
                </c:pt>
                <c:pt idx="1">
                  <c:v>13556</c:v>
                </c:pt>
                <c:pt idx="2">
                  <c:v>14643</c:v>
                </c:pt>
                <c:pt idx="3">
                  <c:v>15229</c:v>
                </c:pt>
                <c:pt idx="4">
                  <c:v>16659</c:v>
                </c:pt>
                <c:pt idx="5">
                  <c:v>16114</c:v>
                </c:pt>
                <c:pt idx="6">
                  <c:v>15926</c:v>
                </c:pt>
                <c:pt idx="7">
                  <c:v>17460</c:v>
                </c:pt>
                <c:pt idx="8">
                  <c:v>16732</c:v>
                </c:pt>
                <c:pt idx="9">
                  <c:v>16880</c:v>
                </c:pt>
                <c:pt idx="10">
                  <c:v>5046</c:v>
                </c:pt>
                <c:pt idx="11">
                  <c:v>4795</c:v>
                </c:pt>
              </c:numCache>
            </c:numRef>
          </c:val>
          <c:smooth val="0"/>
          <c:extLst>
            <c:ext xmlns:c16="http://schemas.microsoft.com/office/drawing/2014/chart" uri="{C3380CC4-5D6E-409C-BE32-E72D297353CC}">
              <c16:uniqueId val="{00000006-1BEB-4158-9000-AB057D559055}"/>
            </c:ext>
          </c:extLst>
        </c:ser>
        <c:dLbls>
          <c:showLegendKey val="0"/>
          <c:showVal val="0"/>
          <c:showCatName val="0"/>
          <c:showSerName val="0"/>
          <c:showPercent val="0"/>
          <c:showBubbleSize val="0"/>
        </c:dLbls>
        <c:smooth val="0"/>
        <c:axId val="145920000"/>
        <c:axId val="145921536"/>
      </c:lineChart>
      <c:catAx>
        <c:axId val="145920000"/>
        <c:scaling>
          <c:orientation val="minMax"/>
        </c:scaling>
        <c:delete val="0"/>
        <c:axPos val="b"/>
        <c:numFmt formatCode="General" sourceLinked="1"/>
        <c:majorTickMark val="out"/>
        <c:minorTickMark val="none"/>
        <c:tickLblPos val="nextTo"/>
        <c:crossAx val="145921536"/>
        <c:crosses val="autoZero"/>
        <c:auto val="1"/>
        <c:lblAlgn val="ctr"/>
        <c:lblOffset val="100"/>
        <c:noMultiLvlLbl val="0"/>
      </c:catAx>
      <c:valAx>
        <c:axId val="145921536"/>
        <c:scaling>
          <c:orientation val="minMax"/>
          <c:max val="18000"/>
          <c:min val="0"/>
        </c:scaling>
        <c:delete val="0"/>
        <c:axPos val="l"/>
        <c:majorGridlines>
          <c:spPr>
            <a:ln>
              <a:solidFill>
                <a:schemeClr val="bg1">
                  <a:lumMod val="85000"/>
                </a:schemeClr>
              </a:solidFill>
            </a:ln>
          </c:spPr>
        </c:majorGridlines>
        <c:numFmt formatCode="#,##0_ ;\-#,##0\ " sourceLinked="1"/>
        <c:majorTickMark val="out"/>
        <c:minorTickMark val="none"/>
        <c:tickLblPos val="nextTo"/>
        <c:crossAx val="145920000"/>
        <c:crosses val="autoZero"/>
        <c:crossBetween val="between"/>
        <c:majorUnit val="2000"/>
      </c:valAx>
    </c:plotArea>
    <c:legend>
      <c:legendPos val="b"/>
      <c:layout>
        <c:manualLayout>
          <c:xMode val="edge"/>
          <c:yMode val="edge"/>
          <c:x val="0.38539552062650134"/>
          <c:y val="0.93257242811079999"/>
          <c:w val="0.22920881258673698"/>
          <c:h val="5.7832943672229367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620058588402318E-2"/>
          <c:y val="5.5062644251946957E-2"/>
          <c:w val="0.88739556841879697"/>
          <c:h val="0.79401898982980024"/>
        </c:manualLayout>
      </c:layout>
      <c:barChart>
        <c:barDir val="col"/>
        <c:grouping val="clustered"/>
        <c:varyColors val="0"/>
        <c:ser>
          <c:idx val="1"/>
          <c:order val="0"/>
          <c:tx>
            <c:strRef>
              <c:f>'G24'!$B$26</c:f>
              <c:strCache>
                <c:ptCount val="1"/>
                <c:pt idx="0">
                  <c:v>Jasotako deiak</c:v>
                </c:pt>
              </c:strCache>
            </c:strRef>
          </c:tx>
          <c:spPr>
            <a:solidFill>
              <a:srgbClr val="C00000"/>
            </a:solidFill>
          </c:spPr>
          <c:invertIfNegative val="0"/>
          <c:dLbls>
            <c:dLbl>
              <c:idx val="8"/>
              <c:numFmt formatCode="#,##0" sourceLinked="0"/>
              <c:spPr/>
              <c:txPr>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0-A11C-47FD-8936-17DB3474465E}"/>
                </c:ext>
              </c:extLst>
            </c:dLbl>
            <c:dLbl>
              <c:idx val="9"/>
              <c:numFmt formatCode="#,##0" sourceLinked="0"/>
              <c:spPr>
                <a:noFill/>
                <a:ln>
                  <a:noFill/>
                </a:ln>
                <a:effectLst/>
              </c:spPr>
              <c:txPr>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1-A11C-47FD-8936-17DB3474465E}"/>
                </c:ext>
              </c:extLst>
            </c:dLbl>
            <c:dLbl>
              <c:idx val="10"/>
              <c:numFmt formatCode="#,##0" sourceLinked="0"/>
              <c:spPr>
                <a:noFill/>
                <a:ln>
                  <a:noFill/>
                </a:ln>
                <a:effectLst/>
              </c:spPr>
              <c:txPr>
                <a:bodyPr wrap="square" lIns="38100" tIns="19050" rIns="38100" bIns="19050" anchor="ctr">
                  <a:spAutoFit/>
                </a:bodyPr>
                <a:lstStyle/>
                <a:p>
                  <a:pPr>
                    <a:defRPr b="1"/>
                  </a:pPr>
                  <a:endParaRPr lang="es-ES"/>
                </a:p>
              </c:txPr>
              <c:showLegendKey val="0"/>
              <c:showVal val="1"/>
              <c:showCatName val="0"/>
              <c:showSerName val="0"/>
              <c:showPercent val="0"/>
              <c:showBubbleSize val="0"/>
              <c:extLst>
                <c:ext xmlns:c16="http://schemas.microsoft.com/office/drawing/2014/chart" uri="{C3380CC4-5D6E-409C-BE32-E72D297353CC}">
                  <c16:uniqueId val="{00000000-9CC6-4AB7-B9D5-B4EAA27657E1}"/>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'G24'!$A$27:$A$39</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'G24'!$B$27:$B$39</c:f>
              <c:numCache>
                <c:formatCode>#,##0_ ;\-#,##0\ </c:formatCode>
                <c:ptCount val="13"/>
                <c:pt idx="0">
                  <c:v>211853</c:v>
                </c:pt>
                <c:pt idx="1">
                  <c:v>207792</c:v>
                </c:pt>
                <c:pt idx="2">
                  <c:v>196404</c:v>
                </c:pt>
                <c:pt idx="3">
                  <c:v>219248</c:v>
                </c:pt>
                <c:pt idx="4">
                  <c:v>236699</c:v>
                </c:pt>
                <c:pt idx="5">
                  <c:v>211105</c:v>
                </c:pt>
                <c:pt idx="6">
                  <c:v>186996</c:v>
                </c:pt>
                <c:pt idx="7">
                  <c:v>154893</c:v>
                </c:pt>
                <c:pt idx="8">
                  <c:v>156929</c:v>
                </c:pt>
                <c:pt idx="9">
                  <c:v>165661</c:v>
                </c:pt>
                <c:pt idx="10">
                  <c:v>168389</c:v>
                </c:pt>
                <c:pt idx="11">
                  <c:v>212735</c:v>
                </c:pt>
                <c:pt idx="12">
                  <c:v>276533</c:v>
                </c:pt>
              </c:numCache>
            </c:numRef>
          </c:val>
          <c:extLst>
            <c:ext xmlns:c16="http://schemas.microsoft.com/office/drawing/2014/chart" uri="{C3380CC4-5D6E-409C-BE32-E72D297353CC}">
              <c16:uniqueId val="{00000002-A11C-47FD-8936-17DB3474465E}"/>
            </c:ext>
          </c:extLst>
        </c:ser>
        <c:dLbls>
          <c:showLegendKey val="0"/>
          <c:showVal val="0"/>
          <c:showCatName val="0"/>
          <c:showSerName val="0"/>
          <c:showPercent val="0"/>
          <c:showBubbleSize val="0"/>
        </c:dLbls>
        <c:gapWidth val="75"/>
        <c:overlap val="-25"/>
        <c:axId val="146098816"/>
        <c:axId val="146116992"/>
      </c:barChart>
      <c:catAx>
        <c:axId val="146098816"/>
        <c:scaling>
          <c:orientation val="minMax"/>
        </c:scaling>
        <c:delete val="0"/>
        <c:axPos val="b"/>
        <c:numFmt formatCode="General" sourceLinked="1"/>
        <c:majorTickMark val="none"/>
        <c:minorTickMark val="none"/>
        <c:tickLblPos val="nextTo"/>
        <c:crossAx val="146116992"/>
        <c:crosses val="autoZero"/>
        <c:auto val="1"/>
        <c:lblAlgn val="ctr"/>
        <c:lblOffset val="100"/>
        <c:noMultiLvlLbl val="0"/>
      </c:catAx>
      <c:valAx>
        <c:axId val="146116992"/>
        <c:scaling>
          <c:orientation val="minMax"/>
          <c:min val="0"/>
        </c:scaling>
        <c:delete val="0"/>
        <c:axPos val="l"/>
        <c:majorGridlines>
          <c:spPr>
            <a:ln>
              <a:solidFill>
                <a:schemeClr val="bg1">
                  <a:lumMod val="85000"/>
                </a:schemeClr>
              </a:solidFill>
            </a:ln>
          </c:spPr>
        </c:majorGridlines>
        <c:numFmt formatCode="#,##0_ ;\-#,##0\ " sourceLinked="1"/>
        <c:majorTickMark val="none"/>
        <c:minorTickMark val="none"/>
        <c:tickLblPos val="nextTo"/>
        <c:crossAx val="146098816"/>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620058588402318E-2"/>
          <c:y val="5.5062644251946957E-2"/>
          <c:w val="0.88739556841879697"/>
          <c:h val="0.79401898982980024"/>
        </c:manualLayout>
      </c:layout>
      <c:barChart>
        <c:barDir val="col"/>
        <c:grouping val="clustered"/>
        <c:varyColors val="0"/>
        <c:ser>
          <c:idx val="1"/>
          <c:order val="0"/>
          <c:tx>
            <c:strRef>
              <c:f>'G24'!$B$26</c:f>
              <c:strCache>
                <c:ptCount val="1"/>
                <c:pt idx="0">
                  <c:v>Jasotako deiak</c:v>
                </c:pt>
              </c:strCache>
            </c:strRef>
          </c:tx>
          <c:spPr>
            <a:solidFill>
              <a:srgbClr val="C00000"/>
            </a:solidFill>
          </c:spPr>
          <c:invertIfNegative val="0"/>
          <c:dLbls>
            <c:dLbl>
              <c:idx val="8"/>
              <c:numFmt formatCode="#,##0" sourceLinked="0"/>
              <c:spPr/>
              <c:txPr>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0-775F-4079-84A7-8F1832220B5D}"/>
                </c:ext>
              </c:extLst>
            </c:dLbl>
            <c:dLbl>
              <c:idx val="9"/>
              <c:numFmt formatCode="#,##0" sourceLinked="0"/>
              <c:spPr>
                <a:noFill/>
                <a:ln>
                  <a:noFill/>
                </a:ln>
                <a:effectLst/>
              </c:spPr>
              <c:txPr>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1-775F-4079-84A7-8F1832220B5D}"/>
                </c:ext>
              </c:extLst>
            </c:dLbl>
            <c:dLbl>
              <c:idx val="11"/>
              <c:numFmt formatCode="#,##0" sourceLinked="0"/>
              <c:spPr>
                <a:noFill/>
                <a:ln>
                  <a:noFill/>
                </a:ln>
                <a:effectLst/>
              </c:spPr>
              <c:txPr>
                <a:bodyPr wrap="square" lIns="38100" tIns="19050" rIns="38100" bIns="19050" anchor="ctr">
                  <a:spAutoFit/>
                </a:bodyPr>
                <a:lstStyle/>
                <a:p>
                  <a:pPr>
                    <a:defRPr b="1"/>
                  </a:pPr>
                  <a:endParaRPr lang="es-ES"/>
                </a:p>
              </c:txPr>
              <c:showLegendKey val="0"/>
              <c:showVal val="1"/>
              <c:showCatName val="0"/>
              <c:showSerName val="0"/>
              <c:showPercent val="0"/>
              <c:showBubbleSize val="0"/>
              <c:extLst>
                <c:ext xmlns:c16="http://schemas.microsoft.com/office/drawing/2014/chart" uri="{C3380CC4-5D6E-409C-BE32-E72D297353CC}">
                  <c16:uniqueId val="{00000000-D45D-4762-915F-3C0A46BE10A9}"/>
                </c:ext>
              </c:extLst>
            </c:dLbl>
            <c:numFmt formatCode="#,##0" sourceLinked="0"/>
            <c:spPr>
              <a:noFill/>
              <a:ln>
                <a:noFill/>
              </a:ln>
              <a:effectLst/>
            </c:spPr>
            <c:txPr>
              <a:bodyPr wrap="square" lIns="38100" tIns="19050" rIns="38100" bIns="19050" anchor="ctr">
                <a:spAutoFit/>
              </a:bodyPr>
              <a:lstStyle/>
              <a:p>
                <a:pPr>
                  <a:defRPr b="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'G24'!$A$28:$A$39</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'G24'!$B$28:$B$39</c:f>
              <c:numCache>
                <c:formatCode>#,##0_ ;\-#,##0\ </c:formatCode>
                <c:ptCount val="12"/>
                <c:pt idx="0">
                  <c:v>207792</c:v>
                </c:pt>
                <c:pt idx="1">
                  <c:v>196404</c:v>
                </c:pt>
                <c:pt idx="2">
                  <c:v>219248</c:v>
                </c:pt>
                <c:pt idx="3">
                  <c:v>236699</c:v>
                </c:pt>
                <c:pt idx="4">
                  <c:v>211105</c:v>
                </c:pt>
                <c:pt idx="5">
                  <c:v>186996</c:v>
                </c:pt>
                <c:pt idx="6">
                  <c:v>154893</c:v>
                </c:pt>
                <c:pt idx="7">
                  <c:v>156929</c:v>
                </c:pt>
                <c:pt idx="8">
                  <c:v>165661</c:v>
                </c:pt>
                <c:pt idx="9">
                  <c:v>168389</c:v>
                </c:pt>
                <c:pt idx="10">
                  <c:v>212735</c:v>
                </c:pt>
                <c:pt idx="11">
                  <c:v>276533</c:v>
                </c:pt>
              </c:numCache>
            </c:numRef>
          </c:val>
          <c:extLst>
            <c:ext xmlns:c16="http://schemas.microsoft.com/office/drawing/2014/chart" uri="{C3380CC4-5D6E-409C-BE32-E72D297353CC}">
              <c16:uniqueId val="{00000003-775F-4079-84A7-8F1832220B5D}"/>
            </c:ext>
          </c:extLst>
        </c:ser>
        <c:dLbls>
          <c:showLegendKey val="0"/>
          <c:showVal val="0"/>
          <c:showCatName val="0"/>
          <c:showSerName val="0"/>
          <c:showPercent val="0"/>
          <c:showBubbleSize val="0"/>
        </c:dLbls>
        <c:gapWidth val="75"/>
        <c:overlap val="-25"/>
        <c:axId val="146098816"/>
        <c:axId val="146116992"/>
      </c:barChart>
      <c:catAx>
        <c:axId val="146098816"/>
        <c:scaling>
          <c:orientation val="minMax"/>
        </c:scaling>
        <c:delete val="0"/>
        <c:axPos val="b"/>
        <c:numFmt formatCode="General" sourceLinked="1"/>
        <c:majorTickMark val="none"/>
        <c:minorTickMark val="none"/>
        <c:tickLblPos val="nextTo"/>
        <c:crossAx val="146116992"/>
        <c:crosses val="autoZero"/>
        <c:auto val="1"/>
        <c:lblAlgn val="ctr"/>
        <c:lblOffset val="100"/>
        <c:noMultiLvlLbl val="0"/>
      </c:catAx>
      <c:valAx>
        <c:axId val="146116992"/>
        <c:scaling>
          <c:orientation val="minMax"/>
          <c:min val="0"/>
        </c:scaling>
        <c:delete val="0"/>
        <c:axPos val="l"/>
        <c:majorGridlines>
          <c:spPr>
            <a:ln>
              <a:solidFill>
                <a:schemeClr val="bg1">
                  <a:lumMod val="85000"/>
                </a:schemeClr>
              </a:solidFill>
            </a:ln>
          </c:spPr>
        </c:majorGridlines>
        <c:numFmt formatCode="#,##0" sourceLinked="0"/>
        <c:majorTickMark val="none"/>
        <c:minorTickMark val="none"/>
        <c:tickLblPos val="nextTo"/>
        <c:crossAx val="146098816"/>
        <c:crosses val="autoZero"/>
        <c:crossBetween val="between"/>
      </c:valAx>
    </c:plotArea>
    <c:legend>
      <c:legendPos val="b"/>
      <c:layout>
        <c:manualLayout>
          <c:xMode val="edge"/>
          <c:yMode val="edge"/>
          <c:x val="0.36022184878282587"/>
          <c:y val="0.92225421283683029"/>
          <c:w val="0.27955615594922945"/>
          <c:h val="6.3663263574942869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'G25'!$B$30</c:f>
              <c:strCache>
                <c:ptCount val="1"/>
                <c:pt idx="0">
                  <c:v>Egunean artatutako telefono deiak</c:v>
                </c:pt>
              </c:strCache>
            </c:strRef>
          </c:tx>
          <c:spPr>
            <a:ln>
              <a:solidFill>
                <a:srgbClr val="C00000"/>
              </a:solidFill>
            </a:ln>
          </c:spPr>
          <c:marker>
            <c:symbol val="none"/>
          </c:marker>
          <c:dLbls>
            <c:dLbl>
              <c:idx val="0"/>
              <c:layout>
                <c:manualLayout>
                  <c:x val="-3.0451332245785775E-2"/>
                  <c:y val="-4.43828081270629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25-454B-8A9E-70C318A2F742}"/>
                </c:ext>
              </c:extLst>
            </c:dLbl>
            <c:dLbl>
              <c:idx val="1"/>
              <c:layout>
                <c:manualLayout>
                  <c:x val="-8.7003806416530716E-3"/>
                  <c:y val="-2.95885387513752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25-454B-8A9E-70C318A2F742}"/>
                </c:ext>
              </c:extLst>
            </c:dLbl>
            <c:dLbl>
              <c:idx val="3"/>
              <c:layout>
                <c:manualLayout>
                  <c:x val="-1.3050570962479609E-2"/>
                  <c:y val="-7.39713468784382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25-454B-8A9E-70C318A2F742}"/>
                </c:ext>
              </c:extLst>
            </c:dLbl>
            <c:dLbl>
              <c:idx val="5"/>
              <c:layout>
                <c:manualLayout>
                  <c:x val="0"/>
                  <c:y val="-4.43828081270629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25-454B-8A9E-70C318A2F742}"/>
                </c:ext>
              </c:extLst>
            </c:dLbl>
            <c:dLbl>
              <c:idx val="6"/>
              <c:layout>
                <c:manualLayout>
                  <c:x val="-1.0875475802066341E-2"/>
                  <c:y val="-2.58899714074533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25-454B-8A9E-70C318A2F742}"/>
                </c:ext>
              </c:extLst>
            </c:dLbl>
            <c:dLbl>
              <c:idx val="7"/>
              <c:layout>
                <c:manualLayout>
                  <c:x val="0"/>
                  <c:y val="-2.21914040635314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25-454B-8A9E-70C318A2F742}"/>
                </c:ext>
              </c:extLst>
            </c:dLbl>
            <c:dLbl>
              <c:idx val="8"/>
              <c:layout>
                <c:manualLayout>
                  <c:x val="6.3352283592091104E-3"/>
                  <c:y val="-6.0157671846367406E-17"/>
                </c:manualLayout>
              </c:layout>
              <c:numFmt formatCode="#,##0" sourceLinked="0"/>
              <c:spPr/>
              <c:txPr>
                <a:bodyPr/>
                <a:lstStyle/>
                <a:p>
                  <a:pPr>
                    <a:defRPr b="0"/>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325-454B-8A9E-70C318A2F742}"/>
                </c:ext>
              </c:extLst>
            </c:dLbl>
            <c:dLbl>
              <c:idx val="9"/>
              <c:numFmt formatCode="#,##0" sourceLinked="0"/>
              <c:spPr>
                <a:noFill/>
                <a:ln>
                  <a:noFill/>
                </a:ln>
                <a:effectLst/>
              </c:spPr>
              <c:txPr>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7-E325-454B-8A9E-70C318A2F742}"/>
                </c:ext>
              </c:extLst>
            </c:dLbl>
            <c:dLbl>
              <c:idx val="10"/>
              <c:numFmt formatCode="#,##0" sourceLinked="0"/>
              <c:spPr>
                <a:noFill/>
                <a:ln>
                  <a:noFill/>
                </a:ln>
                <a:effectLst/>
              </c:spPr>
              <c:txPr>
                <a:bodyPr wrap="square" lIns="38100" tIns="19050" rIns="38100" bIns="19050" anchor="ctr">
                  <a:spAutoFit/>
                </a:bodyPr>
                <a:lstStyle/>
                <a:p>
                  <a:pPr>
                    <a:defRPr b="1"/>
                  </a:pPr>
                  <a:endParaRPr lang="es-ES"/>
                </a:p>
              </c:txPr>
              <c:showLegendKey val="0"/>
              <c:showVal val="1"/>
              <c:showCatName val="0"/>
              <c:showSerName val="0"/>
              <c:showPercent val="0"/>
              <c:showBubbleSize val="0"/>
              <c:extLst>
                <c:ext xmlns:c16="http://schemas.microsoft.com/office/drawing/2014/chart" uri="{C3380CC4-5D6E-409C-BE32-E72D297353CC}">
                  <c16:uniqueId val="{00000000-AD56-4B16-B5BB-F6D586161A19}"/>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'G25'!$A$31:$A$43</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'G25'!$B$31:$B$43</c:f>
              <c:numCache>
                <c:formatCode>#,##0_ ;\-#,##0\ </c:formatCode>
                <c:ptCount val="13"/>
                <c:pt idx="0">
                  <c:v>835</c:v>
                </c:pt>
                <c:pt idx="1">
                  <c:v>831</c:v>
                </c:pt>
                <c:pt idx="2">
                  <c:v>790</c:v>
                </c:pt>
                <c:pt idx="3">
                  <c:v>874</c:v>
                </c:pt>
                <c:pt idx="4">
                  <c:v>936</c:v>
                </c:pt>
                <c:pt idx="5">
                  <c:v>845</c:v>
                </c:pt>
                <c:pt idx="6">
                  <c:v>729</c:v>
                </c:pt>
                <c:pt idx="7">
                  <c:v>728</c:v>
                </c:pt>
                <c:pt idx="8">
                  <c:v>721</c:v>
                </c:pt>
                <c:pt idx="9">
                  <c:v>670</c:v>
                </c:pt>
                <c:pt idx="10">
                  <c:v>705</c:v>
                </c:pt>
                <c:pt idx="11">
                  <c:v>901</c:v>
                </c:pt>
                <c:pt idx="12">
                  <c:v>1120</c:v>
                </c:pt>
              </c:numCache>
            </c:numRef>
          </c:val>
          <c:smooth val="0"/>
          <c:extLst>
            <c:ext xmlns:c16="http://schemas.microsoft.com/office/drawing/2014/chart" uri="{C3380CC4-5D6E-409C-BE32-E72D297353CC}">
              <c16:uniqueId val="{00000008-E325-454B-8A9E-70C318A2F742}"/>
            </c:ext>
          </c:extLst>
        </c:ser>
        <c:dLbls>
          <c:showLegendKey val="0"/>
          <c:showVal val="0"/>
          <c:showCatName val="0"/>
          <c:showSerName val="0"/>
          <c:showPercent val="0"/>
          <c:showBubbleSize val="0"/>
        </c:dLbls>
        <c:smooth val="0"/>
        <c:axId val="146159104"/>
        <c:axId val="146160640"/>
      </c:lineChart>
      <c:catAx>
        <c:axId val="146159104"/>
        <c:scaling>
          <c:orientation val="minMax"/>
        </c:scaling>
        <c:delete val="0"/>
        <c:axPos val="b"/>
        <c:numFmt formatCode="General" sourceLinked="1"/>
        <c:majorTickMark val="out"/>
        <c:minorTickMark val="none"/>
        <c:tickLblPos val="nextTo"/>
        <c:crossAx val="146160640"/>
        <c:crosses val="autoZero"/>
        <c:auto val="1"/>
        <c:lblAlgn val="ctr"/>
        <c:lblOffset val="100"/>
        <c:noMultiLvlLbl val="0"/>
      </c:catAx>
      <c:valAx>
        <c:axId val="146160640"/>
        <c:scaling>
          <c:orientation val="minMax"/>
          <c:max val="1000"/>
          <c:min val="500"/>
        </c:scaling>
        <c:delete val="0"/>
        <c:axPos val="l"/>
        <c:majorGridlines>
          <c:spPr>
            <a:ln>
              <a:solidFill>
                <a:schemeClr val="bg1">
                  <a:lumMod val="85000"/>
                </a:schemeClr>
              </a:solidFill>
            </a:ln>
          </c:spPr>
        </c:majorGridlines>
        <c:numFmt formatCode="#,##0_ ;\-#,##0\ " sourceLinked="1"/>
        <c:majorTickMark val="out"/>
        <c:minorTickMark val="none"/>
        <c:tickLblPos val="nextTo"/>
        <c:crossAx val="146159104"/>
        <c:crosses val="autoZero"/>
        <c:crossBetween val="between"/>
        <c:majorUnit val="100"/>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82669808792543"/>
          <c:y val="0.25207790328230945"/>
          <c:w val="0.86474073862913925"/>
          <c:h val="0.53462676190643654"/>
        </c:manualLayout>
      </c:layout>
      <c:barChart>
        <c:barDir val="col"/>
        <c:grouping val="clustered"/>
        <c:varyColors val="0"/>
        <c:ser>
          <c:idx val="0"/>
          <c:order val="0"/>
          <c:tx>
            <c:strRef>
              <c:f>'CyG3'!$B$3:$C$3</c:f>
              <c:strCache>
                <c:ptCount val="1"/>
                <c:pt idx="0">
                  <c:v>2020</c:v>
                </c:pt>
              </c:strCache>
            </c:strRef>
          </c:tx>
          <c:spPr>
            <a:solidFill>
              <a:schemeClr val="accent2">
                <a:lumMod val="60000"/>
                <a:lumOff val="40000"/>
              </a:schemeClr>
            </a:solidFill>
            <a:ln w="25400">
              <a:noFill/>
            </a:ln>
          </c:spPr>
          <c:invertIfNegative val="0"/>
          <c:cat>
            <c:strRef>
              <c:f>'CyG3'!$A$5:$A$8</c:f>
              <c:strCache>
                <c:ptCount val="4"/>
                <c:pt idx="0">
                  <c:v>Langile gastuak</c:v>
                </c:pt>
                <c:pt idx="1">
                  <c:v>Ondasun eta zerbitzuengatiko gastu arruntak</c:v>
                </c:pt>
                <c:pt idx="2">
                  <c:v>Finantza gastuak</c:v>
                </c:pt>
                <c:pt idx="3">
                  <c:v>Inbertsio errealak</c:v>
                </c:pt>
              </c:strCache>
            </c:strRef>
          </c:cat>
          <c:val>
            <c:numRef>
              <c:f>'CyG3'!$B$5:$B$8</c:f>
              <c:numCache>
                <c:formatCode>#,##0.00</c:formatCode>
                <c:ptCount val="4"/>
                <c:pt idx="0">
                  <c:v>17356.560000000001</c:v>
                </c:pt>
                <c:pt idx="1">
                  <c:v>8510.48</c:v>
                </c:pt>
                <c:pt idx="2">
                  <c:v>2037.8</c:v>
                </c:pt>
                <c:pt idx="3">
                  <c:v>1666.93</c:v>
                </c:pt>
              </c:numCache>
            </c:numRef>
          </c:val>
          <c:extLst>
            <c:ext xmlns:c16="http://schemas.microsoft.com/office/drawing/2014/chart" uri="{C3380CC4-5D6E-409C-BE32-E72D297353CC}">
              <c16:uniqueId val="{00000000-1365-4553-8EA8-CE66A7DD6050}"/>
            </c:ext>
          </c:extLst>
        </c:ser>
        <c:ser>
          <c:idx val="1"/>
          <c:order val="1"/>
          <c:tx>
            <c:strRef>
              <c:f>'CyG3'!$D$3:$E$3</c:f>
              <c:strCache>
                <c:ptCount val="1"/>
                <c:pt idx="0">
                  <c:v>2021</c:v>
                </c:pt>
              </c:strCache>
            </c:strRef>
          </c:tx>
          <c:spPr>
            <a:solidFill>
              <a:srgbClr val="C00000"/>
            </a:solidFill>
            <a:ln w="25400">
              <a:noFill/>
            </a:ln>
          </c:spPr>
          <c:invertIfNegative val="0"/>
          <c:cat>
            <c:strRef>
              <c:f>'CyG3'!$A$5:$A$8</c:f>
              <c:strCache>
                <c:ptCount val="4"/>
                <c:pt idx="0">
                  <c:v>Langile gastuak</c:v>
                </c:pt>
                <c:pt idx="1">
                  <c:v>Ondasun eta zerbitzuengatiko gastu arruntak</c:v>
                </c:pt>
                <c:pt idx="2">
                  <c:v>Finantza gastuak</c:v>
                </c:pt>
                <c:pt idx="3">
                  <c:v>Inbertsio errealak</c:v>
                </c:pt>
              </c:strCache>
            </c:strRef>
          </c:cat>
          <c:val>
            <c:numRef>
              <c:f>'CyG3'!$D$5:$D$8</c:f>
              <c:numCache>
                <c:formatCode>#,##0.00</c:formatCode>
                <c:ptCount val="4"/>
                <c:pt idx="0">
                  <c:v>17531.66</c:v>
                </c:pt>
                <c:pt idx="1">
                  <c:v>8847.99</c:v>
                </c:pt>
                <c:pt idx="2">
                  <c:v>1027.5899999999999</c:v>
                </c:pt>
                <c:pt idx="3">
                  <c:v>2637.83</c:v>
                </c:pt>
              </c:numCache>
            </c:numRef>
          </c:val>
          <c:extLst>
            <c:ext xmlns:c16="http://schemas.microsoft.com/office/drawing/2014/chart" uri="{C3380CC4-5D6E-409C-BE32-E72D297353CC}">
              <c16:uniqueId val="{00000001-1365-4553-8EA8-CE66A7DD6050}"/>
            </c:ext>
          </c:extLst>
        </c:ser>
        <c:dLbls>
          <c:showLegendKey val="0"/>
          <c:showVal val="0"/>
          <c:showCatName val="0"/>
          <c:showSerName val="0"/>
          <c:showPercent val="0"/>
          <c:showBubbleSize val="0"/>
        </c:dLbls>
        <c:gapWidth val="160"/>
        <c:overlap val="-27"/>
        <c:axId val="119542912"/>
        <c:axId val="119544448"/>
      </c:barChart>
      <c:catAx>
        <c:axId val="119542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ES"/>
          </a:p>
        </c:txPr>
        <c:crossAx val="119544448"/>
        <c:crosses val="autoZero"/>
        <c:auto val="1"/>
        <c:lblAlgn val="ctr"/>
        <c:lblOffset val="100"/>
        <c:noMultiLvlLbl val="0"/>
      </c:catAx>
      <c:valAx>
        <c:axId val="119544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333333"/>
                    </a:solidFill>
                    <a:latin typeface="Calibri"/>
                    <a:ea typeface="Calibri"/>
                    <a:cs typeface="Calibri"/>
                  </a:defRPr>
                </a:pPr>
                <a:r>
                  <a:rPr lang="eu-ES"/>
                  <a:t>MILAKA EUROTAN</a:t>
                </a:r>
              </a:p>
            </c:rich>
          </c:tx>
          <c:overlay val="0"/>
          <c:spPr>
            <a:noFill/>
            <a:ln w="25400">
              <a:noFill/>
            </a:ln>
          </c:spPr>
        </c:title>
        <c:numFmt formatCode="#,##0" sourceLinked="0"/>
        <c:majorTickMark val="none"/>
        <c:minorTickMark val="none"/>
        <c:tickLblPos val="nextTo"/>
        <c:spPr>
          <a:ln w="9525">
            <a:noFill/>
          </a:ln>
        </c:spPr>
        <c:txPr>
          <a:bodyPr rot="0" vert="horz"/>
          <a:lstStyle/>
          <a:p>
            <a:pPr>
              <a:defRPr sz="1000" b="0" i="0" u="none" strike="noStrike" baseline="0">
                <a:solidFill>
                  <a:srgbClr val="333333"/>
                </a:solidFill>
                <a:latin typeface="Calibri"/>
                <a:ea typeface="Calibri"/>
                <a:cs typeface="Calibri"/>
              </a:defRPr>
            </a:pPr>
            <a:endParaRPr lang="es-ES"/>
          </a:p>
        </c:txPr>
        <c:crossAx val="119542912"/>
        <c:crosses val="autoZero"/>
        <c:crossBetween val="between"/>
      </c:valAx>
      <c:spPr>
        <a:noFill/>
        <a:ln w="25400">
          <a:noFill/>
        </a:ln>
      </c:spPr>
    </c:plotArea>
    <c:legend>
      <c:legendPos val="r"/>
      <c:layout>
        <c:manualLayout>
          <c:xMode val="edge"/>
          <c:yMode val="edge"/>
          <c:x val="0.4015931521522233"/>
          <c:y val="0.92350310143816294"/>
          <c:w val="0.13278513029624109"/>
          <c:h val="5.8171823834379098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ES"/>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1" l="0.75" r="0.75" t="1" header="0" footer="0"/>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21795261066739E-2"/>
          <c:y val="3.5184529008109797E-2"/>
          <c:w val="0.91165784726495713"/>
          <c:h val="0.80910517779164071"/>
        </c:manualLayout>
      </c:layout>
      <c:lineChart>
        <c:grouping val="standard"/>
        <c:varyColors val="0"/>
        <c:ser>
          <c:idx val="1"/>
          <c:order val="0"/>
          <c:tx>
            <c:strRef>
              <c:f>'G25'!$B$30</c:f>
              <c:strCache>
                <c:ptCount val="1"/>
                <c:pt idx="0">
                  <c:v>Egunean artatutako telefono deiak</c:v>
                </c:pt>
              </c:strCache>
            </c:strRef>
          </c:tx>
          <c:spPr>
            <a:ln>
              <a:solidFill>
                <a:srgbClr val="C00000"/>
              </a:solidFill>
            </a:ln>
          </c:spPr>
          <c:marker>
            <c:symbol val="none"/>
          </c:marker>
          <c:dLbls>
            <c:dLbl>
              <c:idx val="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63-40A5-8ADE-B65F38A15F77}"/>
                </c:ext>
              </c:extLst>
            </c:dLbl>
            <c:dLbl>
              <c:idx val="10"/>
              <c:layout>
                <c:manualLayout>
                  <c:x val="-2.345098678248566E-2"/>
                  <c:y val="4.29941555522253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63-40A5-8ADE-B65F38A15F77}"/>
                </c:ext>
              </c:extLst>
            </c:dLbl>
            <c:numFmt formatCode="#,##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'G25'!$A$32:$A$43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'G25'!$B$32:$B$43</c:f>
              <c:numCache>
                <c:formatCode>#,##0_ ;\-#,##0\ </c:formatCode>
                <c:ptCount val="12"/>
                <c:pt idx="0">
                  <c:v>831</c:v>
                </c:pt>
                <c:pt idx="1">
                  <c:v>790</c:v>
                </c:pt>
                <c:pt idx="2">
                  <c:v>874</c:v>
                </c:pt>
                <c:pt idx="3">
                  <c:v>936</c:v>
                </c:pt>
                <c:pt idx="4">
                  <c:v>845</c:v>
                </c:pt>
                <c:pt idx="5">
                  <c:v>729</c:v>
                </c:pt>
                <c:pt idx="6">
                  <c:v>728</c:v>
                </c:pt>
                <c:pt idx="7">
                  <c:v>721</c:v>
                </c:pt>
                <c:pt idx="8">
                  <c:v>670</c:v>
                </c:pt>
                <c:pt idx="9">
                  <c:v>705</c:v>
                </c:pt>
                <c:pt idx="10">
                  <c:v>901</c:v>
                </c:pt>
                <c:pt idx="11">
                  <c:v>1120</c:v>
                </c:pt>
              </c:numCache>
            </c:numRef>
          </c:val>
          <c:smooth val="0"/>
          <c:extLst>
            <c:ext xmlns:c16="http://schemas.microsoft.com/office/drawing/2014/chart" uri="{C3380CC4-5D6E-409C-BE32-E72D297353CC}">
              <c16:uniqueId val="{00000009-F3FE-4741-A77A-66FF9C486FC9}"/>
            </c:ext>
          </c:extLst>
        </c:ser>
        <c:dLbls>
          <c:showLegendKey val="0"/>
          <c:showVal val="0"/>
          <c:showCatName val="0"/>
          <c:showSerName val="0"/>
          <c:showPercent val="0"/>
          <c:showBubbleSize val="0"/>
        </c:dLbls>
        <c:smooth val="0"/>
        <c:axId val="146159104"/>
        <c:axId val="146160640"/>
      </c:lineChart>
      <c:catAx>
        <c:axId val="146159104"/>
        <c:scaling>
          <c:orientation val="minMax"/>
        </c:scaling>
        <c:delete val="0"/>
        <c:axPos val="b"/>
        <c:numFmt formatCode="General" sourceLinked="1"/>
        <c:majorTickMark val="out"/>
        <c:minorTickMark val="none"/>
        <c:tickLblPos val="nextTo"/>
        <c:crossAx val="146160640"/>
        <c:crosses val="autoZero"/>
        <c:auto val="1"/>
        <c:lblAlgn val="ctr"/>
        <c:lblOffset val="100"/>
        <c:noMultiLvlLbl val="0"/>
      </c:catAx>
      <c:valAx>
        <c:axId val="146160640"/>
        <c:scaling>
          <c:orientation val="minMax"/>
          <c:max val="1200"/>
          <c:min val="500"/>
        </c:scaling>
        <c:delete val="0"/>
        <c:axPos val="l"/>
        <c:majorGridlines>
          <c:spPr>
            <a:ln>
              <a:solidFill>
                <a:schemeClr val="bg1">
                  <a:lumMod val="85000"/>
                </a:schemeClr>
              </a:solidFill>
            </a:ln>
          </c:spPr>
        </c:majorGridlines>
        <c:numFmt formatCode="#,##0" sourceLinked="0"/>
        <c:majorTickMark val="out"/>
        <c:minorTickMark val="none"/>
        <c:tickLblPos val="nextTo"/>
        <c:crossAx val="146159104"/>
        <c:crosses val="autoZero"/>
        <c:crossBetween val="between"/>
        <c:majorUnit val="100"/>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'G26'!$B$28</c:f>
              <c:strCache>
                <c:ptCount val="1"/>
                <c:pt idx="0">
                  <c:v>Jasotako mezuak</c:v>
                </c:pt>
              </c:strCache>
            </c:strRef>
          </c:tx>
          <c:marker>
            <c:symbol val="none"/>
          </c:marker>
          <c:dLbls>
            <c:dLbl>
              <c:idx val="11"/>
              <c:spPr>
                <a:noFill/>
                <a:ln>
                  <a:noFill/>
                </a:ln>
                <a:effectLst/>
              </c:spPr>
              <c:txPr>
                <a:bodyPr wrap="square" lIns="38100" tIns="19050" rIns="38100" bIns="19050" anchor="ctr">
                  <a:spAutoFit/>
                </a:bodyPr>
                <a:lstStyle/>
                <a:p>
                  <a:pPr>
                    <a:defRPr b="0"/>
                  </a:pPr>
                  <a:endParaRPr lang="es-E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E2-4715-948A-6AA4D88C8DB4}"/>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numRef>
              <c:f>'G26'!$A$30:$A$41</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'G26'!$B$30:$B$41</c:f>
              <c:numCache>
                <c:formatCode>#,##0_ ;\-#,##0\ </c:formatCode>
                <c:ptCount val="12"/>
                <c:pt idx="0">
                  <c:v>6545</c:v>
                </c:pt>
                <c:pt idx="1">
                  <c:v>9210</c:v>
                </c:pt>
                <c:pt idx="2">
                  <c:v>10572</c:v>
                </c:pt>
                <c:pt idx="3">
                  <c:v>13995</c:v>
                </c:pt>
                <c:pt idx="4">
                  <c:v>13941</c:v>
                </c:pt>
                <c:pt idx="5">
                  <c:v>15192</c:v>
                </c:pt>
                <c:pt idx="6">
                  <c:v>15653</c:v>
                </c:pt>
                <c:pt idx="7">
                  <c:v>16637</c:v>
                </c:pt>
                <c:pt idx="8">
                  <c:v>21114</c:v>
                </c:pt>
                <c:pt idx="9">
                  <c:v>21856</c:v>
                </c:pt>
                <c:pt idx="10">
                  <c:v>62631</c:v>
                </c:pt>
                <c:pt idx="11">
                  <c:v>43228</c:v>
                </c:pt>
              </c:numCache>
            </c:numRef>
          </c:val>
          <c:smooth val="0"/>
          <c:extLst>
            <c:ext xmlns:c16="http://schemas.microsoft.com/office/drawing/2014/chart" uri="{C3380CC4-5D6E-409C-BE32-E72D297353CC}">
              <c16:uniqueId val="{00000009-169E-4DBA-94D9-44E09ED5F497}"/>
            </c:ext>
          </c:extLst>
        </c:ser>
        <c:dLbls>
          <c:showLegendKey val="0"/>
          <c:showVal val="0"/>
          <c:showCatName val="0"/>
          <c:showSerName val="0"/>
          <c:showPercent val="0"/>
          <c:showBubbleSize val="0"/>
        </c:dLbls>
        <c:smooth val="0"/>
        <c:axId val="120016896"/>
        <c:axId val="120018432"/>
      </c:lineChart>
      <c:catAx>
        <c:axId val="120016896"/>
        <c:scaling>
          <c:orientation val="minMax"/>
        </c:scaling>
        <c:delete val="0"/>
        <c:axPos val="b"/>
        <c:numFmt formatCode="General" sourceLinked="1"/>
        <c:majorTickMark val="out"/>
        <c:minorTickMark val="none"/>
        <c:tickLblPos val="nextTo"/>
        <c:crossAx val="120018432"/>
        <c:crosses val="autoZero"/>
        <c:auto val="1"/>
        <c:lblAlgn val="ctr"/>
        <c:lblOffset val="100"/>
        <c:noMultiLvlLbl val="0"/>
      </c:catAx>
      <c:valAx>
        <c:axId val="120018432"/>
        <c:scaling>
          <c:orientation val="minMax"/>
          <c:max val="70000"/>
          <c:min val="0"/>
        </c:scaling>
        <c:delete val="0"/>
        <c:axPos val="l"/>
        <c:majorGridlines>
          <c:spPr>
            <a:ln>
              <a:solidFill>
                <a:schemeClr val="bg1">
                  <a:lumMod val="85000"/>
                </a:schemeClr>
              </a:solidFill>
            </a:ln>
          </c:spPr>
        </c:majorGridlines>
        <c:numFmt formatCode="#,##0_ ;\-#,##0\ " sourceLinked="1"/>
        <c:majorTickMark val="out"/>
        <c:minorTickMark val="none"/>
        <c:tickLblPos val="nextTo"/>
        <c:crossAx val="120016896"/>
        <c:crosses val="autoZero"/>
        <c:crossBetween val="between"/>
        <c:majorUnit val="10000"/>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u-ES" sz="1000"/>
              <a:t>2021. urtea</a:t>
            </a:r>
          </a:p>
        </c:rich>
      </c:tx>
      <c:layout>
        <c:manualLayout>
          <c:xMode val="edge"/>
          <c:yMode val="edge"/>
          <c:x val="1.8115051357234995E-2"/>
          <c:y val="3.1578947368421054E-2"/>
        </c:manualLayout>
      </c:layout>
      <c:overlay val="1"/>
    </c:title>
    <c:autoTitleDeleted val="0"/>
    <c:view3D>
      <c:rotX val="30"/>
      <c:rotY val="0"/>
      <c:rAngAx val="0"/>
    </c:view3D>
    <c:floor>
      <c:thickness val="0"/>
    </c:floor>
    <c:sideWall>
      <c:thickness val="0"/>
    </c:sideWall>
    <c:backWall>
      <c:thickness val="0"/>
    </c:backWall>
    <c:plotArea>
      <c:layout/>
      <c:pie3DChart>
        <c:varyColors val="1"/>
        <c:ser>
          <c:idx val="0"/>
          <c:order val="0"/>
          <c:dPt>
            <c:idx val="7"/>
            <c:bubble3D val="0"/>
            <c:spPr>
              <a:solidFill>
                <a:srgbClr val="FFCCFF"/>
              </a:solidFill>
            </c:spPr>
            <c:extLst>
              <c:ext xmlns:c16="http://schemas.microsoft.com/office/drawing/2014/chart" uri="{C3380CC4-5D6E-409C-BE32-E72D297353CC}">
                <c16:uniqueId val="{00000001-BABC-49D3-8106-4B93AE7691F3}"/>
              </c:ext>
            </c:extLst>
          </c:dPt>
          <c:dPt>
            <c:idx val="8"/>
            <c:bubble3D val="0"/>
            <c:spPr>
              <a:solidFill>
                <a:schemeClr val="accent3">
                  <a:lumMod val="40000"/>
                  <a:lumOff val="60000"/>
                </a:schemeClr>
              </a:solidFill>
            </c:spPr>
            <c:extLst>
              <c:ext xmlns:c16="http://schemas.microsoft.com/office/drawing/2014/chart" uri="{C3380CC4-5D6E-409C-BE32-E72D297353CC}">
                <c16:uniqueId val="{00000003-BABC-49D3-8106-4B93AE7691F3}"/>
              </c:ext>
            </c:extLst>
          </c:dPt>
          <c:dLbls>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'G29'!$A$26:$A$31</c:f>
              <c:strCache>
                <c:ptCount val="6"/>
                <c:pt idx="0">
                  <c:v>Aurretiko hitzordua eskatzea</c:v>
                </c:pt>
                <c:pt idx="1">
                  <c:v>PFEZ aitorpenen kopiak eskuratzea</c:v>
                </c:pt>
                <c:pt idx="2">
                  <c:v>PIN zenbakia etxera bidaltzeko eskaera</c:v>
                </c:pt>
                <c:pt idx="3">
                  <c:v>Ziurtagiriak egitea</c:v>
                </c:pt>
                <c:pt idx="4">
                  <c:v>Beste aitorpen batzuk inprimatzea</c:v>
                </c:pt>
                <c:pt idx="5">
                  <c:v>Bestelakoak</c:v>
                </c:pt>
              </c:strCache>
            </c:strRef>
          </c:cat>
          <c:val>
            <c:numRef>
              <c:f>'G29'!$B$26:$B$31</c:f>
              <c:numCache>
                <c:formatCode>_-* #,##0\ _P_t_s_-;\-* #,##0\ _P_t_s_-;_-* "-"??\ _P_t_s_-;_-@_-</c:formatCode>
                <c:ptCount val="6"/>
                <c:pt idx="0">
                  <c:v>1007</c:v>
                </c:pt>
                <c:pt idx="1">
                  <c:v>699</c:v>
                </c:pt>
                <c:pt idx="2">
                  <c:v>227</c:v>
                </c:pt>
                <c:pt idx="3">
                  <c:v>146</c:v>
                </c:pt>
                <c:pt idx="4">
                  <c:v>48</c:v>
                </c:pt>
                <c:pt idx="5">
                  <c:v>392</c:v>
                </c:pt>
              </c:numCache>
            </c:numRef>
          </c:val>
          <c:extLst>
            <c:ext xmlns:c16="http://schemas.microsoft.com/office/drawing/2014/chart" uri="{C3380CC4-5D6E-409C-BE32-E72D297353CC}">
              <c16:uniqueId val="{00000004-BABC-49D3-8106-4B93AE7691F3}"/>
            </c:ext>
          </c:extLst>
        </c:ser>
        <c:dLbls>
          <c:showLegendKey val="0"/>
          <c:showVal val="0"/>
          <c:showCatName val="0"/>
          <c:showSerName val="0"/>
          <c:showPercent val="0"/>
          <c:showBubbleSize val="0"/>
          <c:showLeaderLines val="1"/>
        </c:dLbls>
      </c:pie3DChart>
    </c:plotArea>
    <c:legend>
      <c:legendPos val="b"/>
      <c:layout>
        <c:manualLayout>
          <c:xMode val="edge"/>
          <c:yMode val="edge"/>
          <c:x val="0.1544356279571909"/>
          <c:y val="0.80059073955468485"/>
          <c:w val="0.72545965548963609"/>
          <c:h val="0.17835662886636777"/>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'Lehengo G30 desagertzen da'!$B$29</c:f>
              <c:strCache>
                <c:ptCount val="1"/>
                <c:pt idx="0">
                  <c:v>BEZ</c:v>
                </c:pt>
              </c:strCache>
            </c:strRef>
          </c:tx>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ED-4351-9DB3-AAF5F2E402ED}"/>
                </c:ext>
              </c:extLst>
            </c:dLbl>
            <c:dLbl>
              <c:idx val="9"/>
              <c:spPr>
                <a:noFill/>
                <a:ln>
                  <a:noFill/>
                </a:ln>
                <a:effectLst/>
              </c:spPr>
              <c:txPr>
                <a:bodyPr/>
                <a:lstStyle/>
                <a:p>
                  <a:pPr>
                    <a:defRPr b="0"/>
                  </a:pPr>
                  <a:endParaRPr lang="es-ES"/>
                </a:p>
              </c:txPr>
              <c:dLblPos val="t"/>
              <c:showLegendKey val="0"/>
              <c:showVal val="0"/>
              <c:showCatName val="0"/>
              <c:showSerName val="0"/>
              <c:showPercent val="0"/>
              <c:showBubbleSize val="0"/>
              <c:extLst>
                <c:ext xmlns:c16="http://schemas.microsoft.com/office/drawing/2014/chart" uri="{C3380CC4-5D6E-409C-BE32-E72D297353CC}">
                  <c16:uniqueId val="{00000002-1BED-4351-9DB3-AAF5F2E402ED}"/>
                </c:ext>
              </c:extLst>
            </c:dLbl>
            <c:dLbl>
              <c:idx val="10"/>
              <c:spPr>
                <a:noFill/>
                <a:ln>
                  <a:noFill/>
                </a:ln>
                <a:effectLst/>
              </c:spPr>
              <c:txPr>
                <a:bodyPr wrap="square" lIns="38100" tIns="19050" rIns="38100" bIns="19050" anchor="ctr">
                  <a:spAutoFit/>
                </a:bodyPr>
                <a:lstStyle/>
                <a:p>
                  <a:pPr>
                    <a:defRPr b="0"/>
                  </a:pPr>
                  <a:endParaRPr lang="es-ES"/>
                </a:p>
              </c:txPr>
              <c:dLblPos val="t"/>
              <c:showLegendKey val="0"/>
              <c:showVal val="0"/>
              <c:showCatName val="0"/>
              <c:showSerName val="0"/>
              <c:showPercent val="0"/>
              <c:showBubbleSize val="0"/>
              <c:extLst>
                <c:ext xmlns:c16="http://schemas.microsoft.com/office/drawing/2014/chart" uri="{C3380CC4-5D6E-409C-BE32-E72D297353CC}">
                  <c16:uniqueId val="{00000000-5724-4AEE-B98D-389C0D384568}"/>
                </c:ext>
              </c:extLst>
            </c:dLbl>
            <c:dLbl>
              <c:idx val="11"/>
              <c:spPr>
                <a:noFill/>
                <a:ln>
                  <a:noFill/>
                </a:ln>
                <a:effectLst/>
              </c:spPr>
              <c:txPr>
                <a:bodyPr wrap="square" lIns="38100" tIns="19050" rIns="38100" bIns="19050" anchor="ctr">
                  <a:spAutoFit/>
                </a:bodyPr>
                <a:lstStyle/>
                <a:p>
                  <a:pPr>
                    <a:defRPr b="0"/>
                  </a:pPr>
                  <a:endParaRPr lang="es-E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5D-4EA8-A4A7-443EB8F7DA78}"/>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'Lehengo G30 desagertzen da'!$A$30:$A$42</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'Lehengo G30 desagertzen da'!$B$30:$B$42</c:f>
              <c:numCache>
                <c:formatCode>#,##0</c:formatCode>
                <c:ptCount val="13"/>
                <c:pt idx="0">
                  <c:v>139298</c:v>
                </c:pt>
                <c:pt idx="1">
                  <c:v>155555</c:v>
                </c:pt>
                <c:pt idx="2">
                  <c:v>158799</c:v>
                </c:pt>
                <c:pt idx="3">
                  <c:v>160883</c:v>
                </c:pt>
                <c:pt idx="4">
                  <c:v>166124</c:v>
                </c:pt>
                <c:pt idx="5">
                  <c:v>165166</c:v>
                </c:pt>
                <c:pt idx="6">
                  <c:v>169888</c:v>
                </c:pt>
                <c:pt idx="7">
                  <c:v>175821</c:v>
                </c:pt>
                <c:pt idx="8">
                  <c:v>179378</c:v>
                </c:pt>
                <c:pt idx="9">
                  <c:v>183376</c:v>
                </c:pt>
                <c:pt idx="10">
                  <c:v>209286</c:v>
                </c:pt>
                <c:pt idx="11">
                  <c:v>219157</c:v>
                </c:pt>
              </c:numCache>
            </c:numRef>
          </c:val>
          <c:smooth val="0"/>
          <c:extLst>
            <c:ext xmlns:c16="http://schemas.microsoft.com/office/drawing/2014/chart" uri="{C3380CC4-5D6E-409C-BE32-E72D297353CC}">
              <c16:uniqueId val="{00000003-1BED-4351-9DB3-AAF5F2E402ED}"/>
            </c:ext>
          </c:extLst>
        </c:ser>
        <c:ser>
          <c:idx val="2"/>
          <c:order val="1"/>
          <c:tx>
            <c:strRef>
              <c:f>'Lehengo G30 desagertzen da'!$C$29</c:f>
              <c:strCache>
                <c:ptCount val="1"/>
                <c:pt idx="0">
                  <c:v>Zatikatzeak</c:v>
                </c:pt>
              </c:strCache>
            </c:strRef>
          </c:tx>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ED-4351-9DB3-AAF5F2E402ED}"/>
                </c:ext>
              </c:extLst>
            </c:dLbl>
            <c:dLbl>
              <c:idx val="9"/>
              <c:spPr>
                <a:noFill/>
                <a:ln>
                  <a:noFill/>
                </a:ln>
                <a:effectLst/>
              </c:spPr>
              <c:txPr>
                <a:bodyPr/>
                <a:lstStyle/>
                <a:p>
                  <a:pPr>
                    <a:defRPr b="0"/>
                  </a:pPr>
                  <a:endParaRPr lang="es-ES"/>
                </a:p>
              </c:txPr>
              <c:dLblPos val="t"/>
              <c:showLegendKey val="0"/>
              <c:showVal val="0"/>
              <c:showCatName val="0"/>
              <c:showSerName val="0"/>
              <c:showPercent val="0"/>
              <c:showBubbleSize val="0"/>
              <c:extLst>
                <c:ext xmlns:c16="http://schemas.microsoft.com/office/drawing/2014/chart" uri="{C3380CC4-5D6E-409C-BE32-E72D297353CC}">
                  <c16:uniqueId val="{00000006-1BED-4351-9DB3-AAF5F2E402ED}"/>
                </c:ext>
              </c:extLst>
            </c:dLbl>
            <c:dLbl>
              <c:idx val="1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5D-4EA8-A4A7-443EB8F7DA78}"/>
                </c:ext>
              </c:extLst>
            </c:dLbl>
            <c:spPr>
              <a:noFill/>
              <a:ln>
                <a:noFill/>
              </a:ln>
              <a:effectLst/>
            </c:spPr>
            <c:txPr>
              <a:bodyPr wrap="square" lIns="38100" tIns="19050" rIns="38100" bIns="19050" anchor="ctr">
                <a:spAutoFit/>
              </a:bodyPr>
              <a:lstStyle/>
              <a:p>
                <a:pPr>
                  <a:defRPr b="0"/>
                </a:pPr>
                <a:endParaRPr lang="es-ES"/>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'Lehengo G30 desagertzen da'!$A$30:$A$42</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'Lehengo G30 desagertzen da'!$C$30:$C$42</c:f>
              <c:numCache>
                <c:formatCode>#,##0</c:formatCode>
                <c:ptCount val="13"/>
                <c:pt idx="0">
                  <c:v>48019</c:v>
                </c:pt>
                <c:pt idx="1">
                  <c:v>49976</c:v>
                </c:pt>
                <c:pt idx="2">
                  <c:v>52600</c:v>
                </c:pt>
                <c:pt idx="3">
                  <c:v>54438</c:v>
                </c:pt>
                <c:pt idx="4">
                  <c:v>58345</c:v>
                </c:pt>
                <c:pt idx="5">
                  <c:v>63305</c:v>
                </c:pt>
                <c:pt idx="6">
                  <c:v>67411</c:v>
                </c:pt>
                <c:pt idx="7">
                  <c:v>70118</c:v>
                </c:pt>
                <c:pt idx="8">
                  <c:v>71775</c:v>
                </c:pt>
                <c:pt idx="9">
                  <c:v>73500</c:v>
                </c:pt>
                <c:pt idx="10">
                  <c:v>76862</c:v>
                </c:pt>
                <c:pt idx="11">
                  <c:v>70495</c:v>
                </c:pt>
              </c:numCache>
            </c:numRef>
          </c:val>
          <c:smooth val="0"/>
          <c:extLst>
            <c:ext xmlns:c16="http://schemas.microsoft.com/office/drawing/2014/chart" uri="{C3380CC4-5D6E-409C-BE32-E72D297353CC}">
              <c16:uniqueId val="{00000007-1BED-4351-9DB3-AAF5F2E402ED}"/>
            </c:ext>
          </c:extLst>
        </c:ser>
        <c:ser>
          <c:idx val="3"/>
          <c:order val="2"/>
          <c:tx>
            <c:strRef>
              <c:f>'Lehengo G30 desagertzen da'!$D$29</c:f>
              <c:strCache>
                <c:ptCount val="1"/>
                <c:pt idx="0">
                  <c:v>Batasunaren barruko eragiketen laburpena</c:v>
                </c:pt>
              </c:strCache>
            </c:strRef>
          </c:tx>
          <c:spPr>
            <a:ln>
              <a:solidFill>
                <a:schemeClr val="accent4"/>
              </a:solidFill>
            </a:ln>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BED-4351-9DB3-AAF5F2E402ED}"/>
                </c:ext>
              </c:extLst>
            </c:dLbl>
            <c:dLbl>
              <c:idx val="9"/>
              <c:spPr>
                <a:noFill/>
                <a:ln>
                  <a:noFill/>
                </a:ln>
                <a:effectLst/>
              </c:spPr>
              <c:txPr>
                <a:bodyPr/>
                <a:lstStyle/>
                <a:p>
                  <a:pPr>
                    <a:defRPr b="0"/>
                  </a:pPr>
                  <a:endParaRPr lang="es-ES"/>
                </a:p>
              </c:txPr>
              <c:dLblPos val="t"/>
              <c:showLegendKey val="0"/>
              <c:showVal val="0"/>
              <c:showCatName val="0"/>
              <c:showSerName val="0"/>
              <c:showPercent val="0"/>
              <c:showBubbleSize val="0"/>
              <c:extLst>
                <c:ext xmlns:c16="http://schemas.microsoft.com/office/drawing/2014/chart" uri="{C3380CC4-5D6E-409C-BE32-E72D297353CC}">
                  <c16:uniqueId val="{0000000A-1BED-4351-9DB3-AAF5F2E402ED}"/>
                </c:ext>
              </c:extLst>
            </c:dLbl>
            <c:dLbl>
              <c:idx val="10"/>
              <c:spPr>
                <a:noFill/>
                <a:ln>
                  <a:noFill/>
                </a:ln>
                <a:effectLst/>
              </c:spPr>
              <c:txPr>
                <a:bodyPr wrap="square" lIns="38100" tIns="19050" rIns="38100" bIns="19050" anchor="ctr">
                  <a:spAutoFit/>
                </a:bodyPr>
                <a:lstStyle/>
                <a:p>
                  <a:pPr>
                    <a:defRPr b="0"/>
                  </a:pPr>
                  <a:endParaRPr lang="es-ES"/>
                </a:p>
              </c:txPr>
              <c:dLblPos val="t"/>
              <c:showLegendKey val="0"/>
              <c:showVal val="0"/>
              <c:showCatName val="0"/>
              <c:showSerName val="0"/>
              <c:showPercent val="0"/>
              <c:showBubbleSize val="0"/>
              <c:extLst>
                <c:ext xmlns:c16="http://schemas.microsoft.com/office/drawing/2014/chart" uri="{C3380CC4-5D6E-409C-BE32-E72D297353CC}">
                  <c16:uniqueId val="{00000003-5724-4AEE-B98D-389C0D384568}"/>
                </c:ext>
              </c:extLst>
            </c:dLbl>
            <c:dLbl>
              <c:idx val="11"/>
              <c:spPr>
                <a:noFill/>
                <a:ln>
                  <a:noFill/>
                </a:ln>
                <a:effectLst/>
              </c:spPr>
              <c:txPr>
                <a:bodyPr wrap="square" lIns="38100" tIns="19050" rIns="38100" bIns="19050" anchor="ctr">
                  <a:spAutoFit/>
                </a:bodyPr>
                <a:lstStyle/>
                <a:p>
                  <a:pPr>
                    <a:defRPr b="0"/>
                  </a:pPr>
                  <a:endParaRPr lang="es-E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5D-4EA8-A4A7-443EB8F7DA78}"/>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'Lehengo G30 desagertzen da'!$A$30:$A$42</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'Lehengo G30 desagertzen da'!$D$30:$D$42</c:f>
              <c:numCache>
                <c:formatCode>#,##0</c:formatCode>
                <c:ptCount val="13"/>
                <c:pt idx="0">
                  <c:v>11313</c:v>
                </c:pt>
                <c:pt idx="1">
                  <c:v>16241</c:v>
                </c:pt>
                <c:pt idx="2">
                  <c:v>20904</c:v>
                </c:pt>
                <c:pt idx="3">
                  <c:v>21534</c:v>
                </c:pt>
                <c:pt idx="4">
                  <c:v>23760</c:v>
                </c:pt>
                <c:pt idx="5">
                  <c:v>23561</c:v>
                </c:pt>
                <c:pt idx="6">
                  <c:v>25186</c:v>
                </c:pt>
                <c:pt idx="7">
                  <c:v>25707</c:v>
                </c:pt>
                <c:pt idx="8">
                  <c:v>27402</c:v>
                </c:pt>
                <c:pt idx="9">
                  <c:v>28599</c:v>
                </c:pt>
                <c:pt idx="10">
                  <c:v>29240</c:v>
                </c:pt>
                <c:pt idx="11">
                  <c:v>29082</c:v>
                </c:pt>
              </c:numCache>
            </c:numRef>
          </c:val>
          <c:smooth val="0"/>
          <c:extLst>
            <c:ext xmlns:c16="http://schemas.microsoft.com/office/drawing/2014/chart" uri="{C3380CC4-5D6E-409C-BE32-E72D297353CC}">
              <c16:uniqueId val="{0000000B-1BED-4351-9DB3-AAF5F2E402ED}"/>
            </c:ext>
          </c:extLst>
        </c:ser>
        <c:ser>
          <c:idx val="4"/>
          <c:order val="3"/>
          <c:tx>
            <c:strRef>
              <c:f>'Lehengo G30 desagertzen da'!$E$29</c:f>
              <c:strCache>
                <c:ptCount val="1"/>
                <c:pt idx="0">
                  <c:v>Informazioa</c:v>
                </c:pt>
              </c:strCache>
            </c:strRef>
          </c:tx>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BED-4351-9DB3-AAF5F2E402ED}"/>
                </c:ext>
              </c:extLst>
            </c:dLbl>
            <c:dLbl>
              <c:idx val="9"/>
              <c:spPr>
                <a:noFill/>
                <a:ln>
                  <a:noFill/>
                </a:ln>
                <a:effectLst/>
              </c:spPr>
              <c:txPr>
                <a:bodyPr/>
                <a:lstStyle/>
                <a:p>
                  <a:pPr>
                    <a:defRPr b="0"/>
                  </a:pPr>
                  <a:endParaRPr lang="es-ES"/>
                </a:p>
              </c:txPr>
              <c:dLblPos val="t"/>
              <c:showLegendKey val="0"/>
              <c:showVal val="0"/>
              <c:showCatName val="0"/>
              <c:showSerName val="0"/>
              <c:showPercent val="0"/>
              <c:showBubbleSize val="0"/>
              <c:extLst>
                <c:ext xmlns:c16="http://schemas.microsoft.com/office/drawing/2014/chart" uri="{C3380CC4-5D6E-409C-BE32-E72D297353CC}">
                  <c16:uniqueId val="{0000000E-1BED-4351-9DB3-AAF5F2E402ED}"/>
                </c:ext>
              </c:extLst>
            </c:dLbl>
            <c:dLbl>
              <c:idx val="10"/>
              <c:spPr>
                <a:noFill/>
                <a:ln>
                  <a:noFill/>
                </a:ln>
                <a:effectLst/>
              </c:spPr>
              <c:txPr>
                <a:bodyPr wrap="square" lIns="38100" tIns="19050" rIns="38100" bIns="19050" anchor="ctr">
                  <a:spAutoFit/>
                </a:bodyPr>
                <a:lstStyle/>
                <a:p>
                  <a:pPr>
                    <a:defRPr b="0"/>
                  </a:pPr>
                  <a:endParaRPr lang="es-ES"/>
                </a:p>
              </c:txPr>
              <c:dLblPos val="t"/>
              <c:showLegendKey val="0"/>
              <c:showVal val="0"/>
              <c:showCatName val="0"/>
              <c:showSerName val="0"/>
              <c:showPercent val="0"/>
              <c:showBubbleSize val="0"/>
              <c:extLst>
                <c:ext xmlns:c16="http://schemas.microsoft.com/office/drawing/2014/chart" uri="{C3380CC4-5D6E-409C-BE32-E72D297353CC}">
                  <c16:uniqueId val="{00000001-5724-4AEE-B98D-389C0D384568}"/>
                </c:ext>
              </c:extLst>
            </c:dLbl>
            <c:dLbl>
              <c:idx val="11"/>
              <c:spPr>
                <a:noFill/>
                <a:ln>
                  <a:noFill/>
                </a:ln>
                <a:effectLst/>
              </c:spPr>
              <c:txPr>
                <a:bodyPr wrap="square" lIns="38100" tIns="19050" rIns="38100" bIns="19050" anchor="ctr">
                  <a:spAutoFit/>
                </a:bodyPr>
                <a:lstStyle/>
                <a:p>
                  <a:pPr>
                    <a:defRPr b="0"/>
                  </a:pPr>
                  <a:endParaRPr lang="es-E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5D-4EA8-A4A7-443EB8F7DA78}"/>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'Lehengo G30 desagertzen da'!$A$30:$A$42</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'Lehengo G30 desagertzen da'!$E$30:$E$42</c:f>
              <c:numCache>
                <c:formatCode>#,##0</c:formatCode>
                <c:ptCount val="13"/>
                <c:pt idx="0">
                  <c:v>74083</c:v>
                </c:pt>
                <c:pt idx="1">
                  <c:v>93924</c:v>
                </c:pt>
                <c:pt idx="2">
                  <c:v>99132</c:v>
                </c:pt>
                <c:pt idx="3">
                  <c:v>99711</c:v>
                </c:pt>
                <c:pt idx="4">
                  <c:v>100895</c:v>
                </c:pt>
                <c:pt idx="5">
                  <c:v>101111</c:v>
                </c:pt>
                <c:pt idx="6">
                  <c:v>104491</c:v>
                </c:pt>
                <c:pt idx="7">
                  <c:v>109620</c:v>
                </c:pt>
                <c:pt idx="8">
                  <c:v>117016</c:v>
                </c:pt>
                <c:pt idx="9">
                  <c:v>121020</c:v>
                </c:pt>
                <c:pt idx="10">
                  <c:v>96791</c:v>
                </c:pt>
                <c:pt idx="11">
                  <c:v>89820</c:v>
                </c:pt>
              </c:numCache>
            </c:numRef>
          </c:val>
          <c:smooth val="0"/>
          <c:extLst>
            <c:ext xmlns:c16="http://schemas.microsoft.com/office/drawing/2014/chart" uri="{C3380CC4-5D6E-409C-BE32-E72D297353CC}">
              <c16:uniqueId val="{0000000F-1BED-4351-9DB3-AAF5F2E402ED}"/>
            </c:ext>
          </c:extLst>
        </c:ser>
        <c:ser>
          <c:idx val="5"/>
          <c:order val="4"/>
          <c:tx>
            <c:strRef>
              <c:f>'Lehengo G30 desagertzen da'!$F$29</c:f>
              <c:strCache>
                <c:ptCount val="1"/>
                <c:pt idx="0">
                  <c:v>Sozietateak</c:v>
                </c:pt>
              </c:strCache>
            </c:strRef>
          </c:tx>
          <c:spPr>
            <a:ln>
              <a:solidFill>
                <a:schemeClr val="accent6"/>
              </a:solidFill>
            </a:ln>
          </c:spPr>
          <c:marker>
            <c:symbol val="none"/>
          </c:marker>
          <c:dLbls>
            <c:dLbl>
              <c:idx val="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BED-4351-9DB3-AAF5F2E402ED}"/>
                </c:ext>
              </c:extLst>
            </c:dLbl>
            <c:dLbl>
              <c:idx val="9"/>
              <c:spPr>
                <a:noFill/>
                <a:ln>
                  <a:noFill/>
                </a:ln>
                <a:effectLst/>
              </c:spPr>
              <c:txPr>
                <a:bodyPr/>
                <a:lstStyle/>
                <a:p>
                  <a:pPr>
                    <a:defRPr b="0"/>
                  </a:pPr>
                  <a:endParaRPr lang="es-ES"/>
                </a:p>
              </c:txPr>
              <c:dLblPos val="b"/>
              <c:showLegendKey val="0"/>
              <c:showVal val="0"/>
              <c:showCatName val="0"/>
              <c:showSerName val="0"/>
              <c:showPercent val="0"/>
              <c:showBubbleSize val="0"/>
              <c:extLst>
                <c:ext xmlns:c16="http://schemas.microsoft.com/office/drawing/2014/chart" uri="{C3380CC4-5D6E-409C-BE32-E72D297353CC}">
                  <c16:uniqueId val="{00000012-1BED-4351-9DB3-AAF5F2E402ED}"/>
                </c:ext>
              </c:extLst>
            </c:dLbl>
            <c:dLbl>
              <c:idx val="10"/>
              <c:spPr>
                <a:noFill/>
                <a:ln>
                  <a:noFill/>
                </a:ln>
                <a:effectLst/>
              </c:spPr>
              <c:txPr>
                <a:bodyPr wrap="square" lIns="38100" tIns="19050" rIns="38100" bIns="19050" anchor="ctr">
                  <a:spAutoFit/>
                </a:bodyPr>
                <a:lstStyle/>
                <a:p>
                  <a:pPr>
                    <a:defRPr b="0"/>
                  </a:pPr>
                  <a:endParaRPr lang="es-ES"/>
                </a:p>
              </c:txPr>
              <c:dLblPos val="b"/>
              <c:showLegendKey val="0"/>
              <c:showVal val="0"/>
              <c:showCatName val="0"/>
              <c:showSerName val="0"/>
              <c:showPercent val="0"/>
              <c:showBubbleSize val="0"/>
              <c:extLst>
                <c:ext xmlns:c16="http://schemas.microsoft.com/office/drawing/2014/chart" uri="{C3380CC4-5D6E-409C-BE32-E72D297353CC}">
                  <c16:uniqueId val="{00000004-5724-4AEE-B98D-389C0D384568}"/>
                </c:ext>
              </c:extLst>
            </c:dLbl>
            <c:dLbl>
              <c:idx val="11"/>
              <c:spPr>
                <a:noFill/>
                <a:ln>
                  <a:noFill/>
                </a:ln>
                <a:effectLst/>
              </c:spPr>
              <c:txPr>
                <a:bodyPr wrap="square" lIns="38100" tIns="19050" rIns="38100" bIns="19050" anchor="ctr">
                  <a:spAutoFit/>
                </a:bodyPr>
                <a:lstStyle/>
                <a:p>
                  <a:pPr>
                    <a:defRPr b="0"/>
                  </a:pPr>
                  <a:endParaRPr lang="es-E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E5D-4EA8-A4A7-443EB8F7DA78}"/>
                </c:ext>
              </c:extLst>
            </c:dLbl>
            <c:spPr>
              <a:noFill/>
              <a:ln>
                <a:noFill/>
              </a:ln>
              <a:effectLst/>
            </c:spPr>
            <c:dLblPos val="b"/>
            <c:showLegendKey val="0"/>
            <c:showVal val="0"/>
            <c:showCatName val="0"/>
            <c:showSerName val="0"/>
            <c:showPercent val="0"/>
            <c:showBubbleSize val="0"/>
            <c:extLst>
              <c:ext xmlns:c15="http://schemas.microsoft.com/office/drawing/2012/chart" uri="{CE6537A1-D6FC-4f65-9D91-7224C49458BB}">
                <c15:showLeaderLines val="1"/>
              </c:ext>
            </c:extLst>
          </c:dLbls>
          <c:cat>
            <c:numRef>
              <c:f>'Lehengo G30 desagertzen da'!$A$30:$A$42</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'Lehengo G30 desagertzen da'!$F$30:$F$42</c:f>
              <c:numCache>
                <c:formatCode>#,##0</c:formatCode>
                <c:ptCount val="13"/>
                <c:pt idx="0">
                  <c:v>17454</c:v>
                </c:pt>
                <c:pt idx="1">
                  <c:v>17852</c:v>
                </c:pt>
                <c:pt idx="2">
                  <c:v>18416</c:v>
                </c:pt>
                <c:pt idx="3">
                  <c:v>18042</c:v>
                </c:pt>
                <c:pt idx="4">
                  <c:v>19090</c:v>
                </c:pt>
                <c:pt idx="5">
                  <c:v>18005</c:v>
                </c:pt>
                <c:pt idx="6">
                  <c:v>18631</c:v>
                </c:pt>
                <c:pt idx="7">
                  <c:v>18652</c:v>
                </c:pt>
                <c:pt idx="8">
                  <c:v>18540</c:v>
                </c:pt>
                <c:pt idx="9">
                  <c:v>19260</c:v>
                </c:pt>
                <c:pt idx="10">
                  <c:v>19463</c:v>
                </c:pt>
                <c:pt idx="11">
                  <c:v>19825</c:v>
                </c:pt>
              </c:numCache>
            </c:numRef>
          </c:val>
          <c:smooth val="0"/>
          <c:extLst>
            <c:ext xmlns:c16="http://schemas.microsoft.com/office/drawing/2014/chart" uri="{C3380CC4-5D6E-409C-BE32-E72D297353CC}">
              <c16:uniqueId val="{00000013-1BED-4351-9DB3-AAF5F2E402ED}"/>
            </c:ext>
          </c:extLst>
        </c:ser>
        <c:dLbls>
          <c:showLegendKey val="0"/>
          <c:showVal val="0"/>
          <c:showCatName val="0"/>
          <c:showSerName val="0"/>
          <c:showPercent val="0"/>
          <c:showBubbleSize val="0"/>
        </c:dLbls>
        <c:smooth val="0"/>
        <c:axId val="131463424"/>
        <c:axId val="131481600"/>
      </c:lineChart>
      <c:catAx>
        <c:axId val="131463424"/>
        <c:scaling>
          <c:orientation val="minMax"/>
        </c:scaling>
        <c:delete val="0"/>
        <c:axPos val="b"/>
        <c:numFmt formatCode="General" sourceLinked="1"/>
        <c:majorTickMark val="out"/>
        <c:minorTickMark val="none"/>
        <c:tickLblPos val="nextTo"/>
        <c:crossAx val="131481600"/>
        <c:crosses val="autoZero"/>
        <c:auto val="1"/>
        <c:lblAlgn val="ctr"/>
        <c:lblOffset val="100"/>
        <c:noMultiLvlLbl val="0"/>
      </c:catAx>
      <c:valAx>
        <c:axId val="131481600"/>
        <c:scaling>
          <c:orientation val="minMax"/>
        </c:scaling>
        <c:delete val="0"/>
        <c:axPos val="l"/>
        <c:majorGridlines>
          <c:spPr>
            <a:ln>
              <a:solidFill>
                <a:schemeClr val="bg1">
                  <a:lumMod val="85000"/>
                </a:schemeClr>
              </a:solidFill>
            </a:ln>
          </c:spPr>
        </c:majorGridlines>
        <c:title>
          <c:tx>
            <c:rich>
              <a:bodyPr rot="-5400000" vert="horz"/>
              <a:lstStyle/>
              <a:p>
                <a:pPr>
                  <a:defRPr b="0"/>
                </a:pPr>
                <a:r>
                  <a:rPr lang="eu-ES" b="0"/>
                  <a:t>Aitorpenen kopurua</a:t>
                </a:r>
              </a:p>
            </c:rich>
          </c:tx>
          <c:layout>
            <c:manualLayout>
              <c:xMode val="edge"/>
              <c:yMode val="edge"/>
              <c:x val="1.1648223645894001E-2"/>
              <c:y val="0.24613978412840748"/>
            </c:manualLayout>
          </c:layout>
          <c:overlay val="0"/>
        </c:title>
        <c:numFmt formatCode="#,##0" sourceLinked="1"/>
        <c:majorTickMark val="out"/>
        <c:minorTickMark val="none"/>
        <c:tickLblPos val="nextTo"/>
        <c:crossAx val="131463424"/>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000"/>
            </a:pPr>
            <a:r>
              <a:rPr lang="eu-ES" sz="1000"/>
              <a:t>2019. urtea</a:t>
            </a:r>
          </a:p>
        </c:rich>
      </c:tx>
      <c:layout>
        <c:manualLayout>
          <c:xMode val="edge"/>
          <c:yMode val="edge"/>
          <c:x val="0.46066659757531347"/>
          <c:y val="1.6371967755811997E-2"/>
        </c:manualLayout>
      </c:layout>
      <c:overlay val="1"/>
    </c:title>
    <c:autoTitleDeleted val="0"/>
    <c:plotArea>
      <c:layout>
        <c:manualLayout>
          <c:layoutTarget val="inner"/>
          <c:xMode val="edge"/>
          <c:yMode val="edge"/>
          <c:x val="0.10322068193165625"/>
          <c:y val="9.5336562739633798E-2"/>
          <c:w val="0.86439837054392643"/>
          <c:h val="0.75855237810238085"/>
        </c:manualLayout>
      </c:layout>
      <c:barChart>
        <c:barDir val="col"/>
        <c:grouping val="clustered"/>
        <c:varyColors val="0"/>
        <c:ser>
          <c:idx val="0"/>
          <c:order val="0"/>
          <c:spPr>
            <a:solidFill>
              <a:schemeClr val="accent1"/>
            </a:solidFill>
          </c:spPr>
          <c:invertIfNegative val="0"/>
          <c:dLbls>
            <c:dLbl>
              <c:idx val="2"/>
              <c:spPr/>
              <c:txPr>
                <a:bodyPr/>
                <a:lstStyle/>
                <a:p>
                  <a:pPr>
                    <a:defRPr b="1"/>
                  </a:pPr>
                  <a:endParaRPr lang="es-ES"/>
                </a:p>
              </c:txPr>
              <c:showLegendKey val="0"/>
              <c:showVal val="1"/>
              <c:showCatName val="0"/>
              <c:showSerName val="0"/>
              <c:showPercent val="0"/>
              <c:showBubbleSize val="0"/>
              <c:extLst>
                <c:ext xmlns:c16="http://schemas.microsoft.com/office/drawing/2014/chart" uri="{C3380CC4-5D6E-409C-BE32-E72D297353CC}">
                  <c16:uniqueId val="{00000000-B93D-4CE4-8DCD-637B1B17420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B93D-4CE4-8DCD-637B1B174200}"/>
            </c:ext>
          </c:extLst>
        </c:ser>
        <c:ser>
          <c:idx val="1"/>
          <c:order val="1"/>
          <c:spPr>
            <a:solidFill>
              <a:schemeClr val="accent1">
                <a:lumMod val="40000"/>
                <a:lumOff val="60000"/>
              </a:schemeClr>
            </a:solidFill>
          </c:spPr>
          <c:invertIfNegative val="0"/>
          <c:dLbls>
            <c:dLbl>
              <c:idx val="2"/>
              <c:spPr/>
              <c:txPr>
                <a:bodyPr/>
                <a:lstStyle/>
                <a:p>
                  <a:pPr>
                    <a:defRPr b="1"/>
                  </a:pPr>
                  <a:endParaRPr lang="es-ES"/>
                </a:p>
              </c:txPr>
              <c:showLegendKey val="0"/>
              <c:showVal val="1"/>
              <c:showCatName val="0"/>
              <c:showSerName val="0"/>
              <c:showPercent val="0"/>
              <c:showBubbleSize val="0"/>
              <c:extLst>
                <c:ext xmlns:c16="http://schemas.microsoft.com/office/drawing/2014/chart" uri="{C3380CC4-5D6E-409C-BE32-E72D297353CC}">
                  <c16:uniqueId val="{00000002-B93D-4CE4-8DCD-637B1B17420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B93D-4CE4-8DCD-637B1B174200}"/>
            </c:ext>
          </c:extLst>
        </c:ser>
        <c:ser>
          <c:idx val="2"/>
          <c:order val="2"/>
          <c:spPr>
            <a:solidFill>
              <a:schemeClr val="accent1">
                <a:lumMod val="75000"/>
              </a:schemeClr>
            </a:solidFill>
          </c:spPr>
          <c:invertIfNegative val="0"/>
          <c:dLbls>
            <c:dLbl>
              <c:idx val="2"/>
              <c:layout>
                <c:manualLayout>
                  <c:x val="0"/>
                  <c:y val="1.0626992561105207E-2"/>
                </c:manualLayout>
              </c:layout>
              <c:spPr/>
              <c:txPr>
                <a:bodyPr/>
                <a:lstStyle/>
                <a:p>
                  <a:pPr>
                    <a:defRPr b="1"/>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93D-4CE4-8DCD-637B1B17420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5-B93D-4CE4-8DCD-637B1B174200}"/>
            </c:ext>
          </c:extLst>
        </c:ser>
        <c:dLbls>
          <c:showLegendKey val="0"/>
          <c:showVal val="0"/>
          <c:showCatName val="0"/>
          <c:showSerName val="0"/>
          <c:showPercent val="0"/>
          <c:showBubbleSize val="0"/>
        </c:dLbls>
        <c:gapWidth val="150"/>
        <c:axId val="119428608"/>
        <c:axId val="119430144"/>
      </c:barChart>
      <c:catAx>
        <c:axId val="119428608"/>
        <c:scaling>
          <c:orientation val="minMax"/>
        </c:scaling>
        <c:delete val="0"/>
        <c:axPos val="b"/>
        <c:numFmt formatCode="General" sourceLinked="0"/>
        <c:majorTickMark val="out"/>
        <c:minorTickMark val="none"/>
        <c:tickLblPos val="nextTo"/>
        <c:crossAx val="119430144"/>
        <c:crosses val="autoZero"/>
        <c:auto val="1"/>
        <c:lblAlgn val="ctr"/>
        <c:lblOffset val="100"/>
        <c:noMultiLvlLbl val="0"/>
      </c:catAx>
      <c:valAx>
        <c:axId val="119430144"/>
        <c:scaling>
          <c:orientation val="minMax"/>
        </c:scaling>
        <c:delete val="0"/>
        <c:axPos val="l"/>
        <c:majorGridlines>
          <c:spPr>
            <a:ln>
              <a:solidFill>
                <a:schemeClr val="bg1">
                  <a:lumMod val="85000"/>
                </a:schemeClr>
              </a:solidFill>
            </a:ln>
          </c:spPr>
        </c:majorGridlines>
        <c:title>
          <c:tx>
            <c:rich>
              <a:bodyPr rot="-5400000" vert="horz"/>
              <a:lstStyle/>
              <a:p>
                <a:pPr>
                  <a:defRPr b="0"/>
                </a:pPr>
                <a:r>
                  <a:rPr lang="eu-ES" b="0"/>
                  <a:t>kopurua</a:t>
                </a:r>
              </a:p>
            </c:rich>
          </c:tx>
          <c:layout>
            <c:manualLayout>
              <c:xMode val="edge"/>
              <c:yMode val="edge"/>
              <c:x val="1.675041876046901E-2"/>
              <c:y val="0.36491837298233576"/>
            </c:manualLayout>
          </c:layout>
          <c:overlay val="0"/>
        </c:title>
        <c:numFmt formatCode="General" sourceLinked="1"/>
        <c:majorTickMark val="out"/>
        <c:minorTickMark val="none"/>
        <c:tickLblPos val="nextTo"/>
        <c:crossAx val="119428608"/>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000"/>
            </a:pPr>
            <a:r>
              <a:rPr lang="eu-ES" sz="1000"/>
              <a:t>2021. urtea</a:t>
            </a:r>
          </a:p>
        </c:rich>
      </c:tx>
      <c:layout>
        <c:manualLayout>
          <c:xMode val="edge"/>
          <c:yMode val="edge"/>
          <c:x val="0.46066659757531347"/>
          <c:y val="1.6371967755811997E-2"/>
        </c:manualLayout>
      </c:layout>
      <c:overlay val="1"/>
    </c:title>
    <c:autoTitleDeleted val="0"/>
    <c:plotArea>
      <c:layout>
        <c:manualLayout>
          <c:layoutTarget val="inner"/>
          <c:xMode val="edge"/>
          <c:yMode val="edge"/>
          <c:x val="0.10322068193165625"/>
          <c:y val="9.5336562739633798E-2"/>
          <c:w val="0.86439837054392643"/>
          <c:h val="0.75855237810238085"/>
        </c:manualLayout>
      </c:layout>
      <c:barChart>
        <c:barDir val="col"/>
        <c:grouping val="clustered"/>
        <c:varyColors val="0"/>
        <c:ser>
          <c:idx val="0"/>
          <c:order val="0"/>
          <c:tx>
            <c:strRef>
              <c:f>'G36'!$B$31</c:f>
              <c:strCache>
                <c:ptCount val="1"/>
                <c:pt idx="0">
                  <c:v>Izapidetuak</c:v>
                </c:pt>
              </c:strCache>
            </c:strRef>
          </c:tx>
          <c:spPr>
            <a:solidFill>
              <a:schemeClr val="accent1"/>
            </a:solidFill>
          </c:spPr>
          <c:invertIfNegative val="0"/>
          <c:dLbls>
            <c:dLbl>
              <c:idx val="2"/>
              <c:spPr/>
              <c:txPr>
                <a:bodyPr/>
                <a:lstStyle/>
                <a:p>
                  <a:pPr>
                    <a:defRPr b="1"/>
                  </a:pPr>
                  <a:endParaRPr lang="es-ES"/>
                </a:p>
              </c:txPr>
              <c:showLegendKey val="0"/>
              <c:showVal val="1"/>
              <c:showCatName val="0"/>
              <c:showSerName val="0"/>
              <c:showPercent val="0"/>
              <c:showBubbleSize val="0"/>
              <c:extLst>
                <c:ext xmlns:c16="http://schemas.microsoft.com/office/drawing/2014/chart" uri="{C3380CC4-5D6E-409C-BE32-E72D297353CC}">
                  <c16:uniqueId val="{00000000-07ED-4519-9531-CAF22ED1B50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'G36'!$A$32:$A$34</c:f>
              <c:strCache>
                <c:ptCount val="3"/>
                <c:pt idx="0">
                  <c:v>Web salaketak</c:v>
                </c:pt>
                <c:pt idx="1">
                  <c:v>Beste bide batzuetatik egindako salaketak</c:v>
                </c:pt>
                <c:pt idx="2">
                  <c:v>Salaketak, guztira</c:v>
                </c:pt>
              </c:strCache>
            </c:strRef>
          </c:cat>
          <c:val>
            <c:numRef>
              <c:f>'G36'!$B$32:$B$34</c:f>
              <c:numCache>
                <c:formatCode>General</c:formatCode>
                <c:ptCount val="3"/>
                <c:pt idx="0">
                  <c:v>138</c:v>
                </c:pt>
                <c:pt idx="1">
                  <c:v>64</c:v>
                </c:pt>
                <c:pt idx="2">
                  <c:v>202</c:v>
                </c:pt>
              </c:numCache>
            </c:numRef>
          </c:val>
          <c:extLst>
            <c:ext xmlns:c16="http://schemas.microsoft.com/office/drawing/2014/chart" uri="{C3380CC4-5D6E-409C-BE32-E72D297353CC}">
              <c16:uniqueId val="{00000001-07ED-4519-9531-CAF22ED1B506}"/>
            </c:ext>
          </c:extLst>
        </c:ser>
        <c:ser>
          <c:idx val="1"/>
          <c:order val="1"/>
          <c:tx>
            <c:strRef>
              <c:f>'G36'!$C$31</c:f>
              <c:strCache>
                <c:ptCount val="1"/>
                <c:pt idx="0">
                  <c:v>Aztertzen</c:v>
                </c:pt>
              </c:strCache>
            </c:strRef>
          </c:tx>
          <c:spPr>
            <a:solidFill>
              <a:schemeClr val="accent1">
                <a:lumMod val="40000"/>
                <a:lumOff val="60000"/>
              </a:schemeClr>
            </a:solidFill>
          </c:spPr>
          <c:invertIfNegative val="0"/>
          <c:dLbls>
            <c:dLbl>
              <c:idx val="2"/>
              <c:spPr/>
              <c:txPr>
                <a:bodyPr/>
                <a:lstStyle/>
                <a:p>
                  <a:pPr>
                    <a:defRPr b="1"/>
                  </a:pPr>
                  <a:endParaRPr lang="es-ES"/>
                </a:p>
              </c:txPr>
              <c:showLegendKey val="0"/>
              <c:showVal val="1"/>
              <c:showCatName val="0"/>
              <c:showSerName val="0"/>
              <c:showPercent val="0"/>
              <c:showBubbleSize val="0"/>
              <c:extLst>
                <c:ext xmlns:c16="http://schemas.microsoft.com/office/drawing/2014/chart" uri="{C3380CC4-5D6E-409C-BE32-E72D297353CC}">
                  <c16:uniqueId val="{00000002-07ED-4519-9531-CAF22ED1B50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'G36'!$A$32:$A$34</c:f>
              <c:strCache>
                <c:ptCount val="3"/>
                <c:pt idx="0">
                  <c:v>Web salaketak</c:v>
                </c:pt>
                <c:pt idx="1">
                  <c:v>Beste bide batzuetatik egindako salaketak</c:v>
                </c:pt>
                <c:pt idx="2">
                  <c:v>Salaketak, guztira</c:v>
                </c:pt>
              </c:strCache>
            </c:strRef>
          </c:cat>
          <c:val>
            <c:numRef>
              <c:f>'G36'!$C$32:$C$34</c:f>
              <c:numCache>
                <c:formatCode>General</c:formatCode>
                <c:ptCount val="3"/>
                <c:pt idx="0">
                  <c:v>37</c:v>
                </c:pt>
                <c:pt idx="1">
                  <c:v>15</c:v>
                </c:pt>
                <c:pt idx="2">
                  <c:v>52</c:v>
                </c:pt>
              </c:numCache>
            </c:numRef>
          </c:val>
          <c:extLst>
            <c:ext xmlns:c16="http://schemas.microsoft.com/office/drawing/2014/chart" uri="{C3380CC4-5D6E-409C-BE32-E72D297353CC}">
              <c16:uniqueId val="{00000003-07ED-4519-9531-CAF22ED1B506}"/>
            </c:ext>
          </c:extLst>
        </c:ser>
        <c:ser>
          <c:idx val="2"/>
          <c:order val="2"/>
          <c:tx>
            <c:strRef>
              <c:f>'G36'!$D$31</c:f>
              <c:strCache>
                <c:ptCount val="1"/>
                <c:pt idx="0">
                  <c:v>Aurkeztuak, guztira</c:v>
                </c:pt>
              </c:strCache>
            </c:strRef>
          </c:tx>
          <c:spPr>
            <a:solidFill>
              <a:schemeClr val="accent1">
                <a:lumMod val="75000"/>
              </a:schemeClr>
            </a:solidFill>
          </c:spPr>
          <c:invertIfNegative val="0"/>
          <c:dLbls>
            <c:dLbl>
              <c:idx val="2"/>
              <c:layout>
                <c:manualLayout>
                  <c:x val="0"/>
                  <c:y val="1.0626992561105207E-2"/>
                </c:manualLayout>
              </c:layout>
              <c:spPr/>
              <c:txPr>
                <a:bodyPr/>
                <a:lstStyle/>
                <a:p>
                  <a:pPr>
                    <a:defRPr b="1"/>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7ED-4519-9531-CAF22ED1B50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'G36'!$A$32:$A$34</c:f>
              <c:strCache>
                <c:ptCount val="3"/>
                <c:pt idx="0">
                  <c:v>Web salaketak</c:v>
                </c:pt>
                <c:pt idx="1">
                  <c:v>Beste bide batzuetatik egindako salaketak</c:v>
                </c:pt>
                <c:pt idx="2">
                  <c:v>Salaketak, guztira</c:v>
                </c:pt>
              </c:strCache>
            </c:strRef>
          </c:cat>
          <c:val>
            <c:numRef>
              <c:f>'G36'!$D$32:$D$34</c:f>
              <c:numCache>
                <c:formatCode>General</c:formatCode>
                <c:ptCount val="3"/>
                <c:pt idx="0">
                  <c:v>175</c:v>
                </c:pt>
                <c:pt idx="1">
                  <c:v>79</c:v>
                </c:pt>
                <c:pt idx="2">
                  <c:v>254</c:v>
                </c:pt>
              </c:numCache>
            </c:numRef>
          </c:val>
          <c:extLst>
            <c:ext xmlns:c16="http://schemas.microsoft.com/office/drawing/2014/chart" uri="{C3380CC4-5D6E-409C-BE32-E72D297353CC}">
              <c16:uniqueId val="{00000005-07ED-4519-9531-CAF22ED1B506}"/>
            </c:ext>
          </c:extLst>
        </c:ser>
        <c:dLbls>
          <c:showLegendKey val="0"/>
          <c:showVal val="0"/>
          <c:showCatName val="0"/>
          <c:showSerName val="0"/>
          <c:showPercent val="0"/>
          <c:showBubbleSize val="0"/>
        </c:dLbls>
        <c:gapWidth val="150"/>
        <c:axId val="119428608"/>
        <c:axId val="119430144"/>
      </c:barChart>
      <c:catAx>
        <c:axId val="119428608"/>
        <c:scaling>
          <c:orientation val="minMax"/>
        </c:scaling>
        <c:delete val="0"/>
        <c:axPos val="b"/>
        <c:numFmt formatCode="General" sourceLinked="0"/>
        <c:majorTickMark val="out"/>
        <c:minorTickMark val="none"/>
        <c:tickLblPos val="nextTo"/>
        <c:crossAx val="119430144"/>
        <c:crosses val="autoZero"/>
        <c:auto val="1"/>
        <c:lblAlgn val="ctr"/>
        <c:lblOffset val="100"/>
        <c:noMultiLvlLbl val="0"/>
      </c:catAx>
      <c:valAx>
        <c:axId val="119430144"/>
        <c:scaling>
          <c:orientation val="minMax"/>
        </c:scaling>
        <c:delete val="0"/>
        <c:axPos val="l"/>
        <c:majorGridlines>
          <c:spPr>
            <a:ln>
              <a:solidFill>
                <a:schemeClr val="bg1">
                  <a:lumMod val="85000"/>
                </a:schemeClr>
              </a:solidFill>
            </a:ln>
          </c:spPr>
        </c:majorGridlines>
        <c:title>
          <c:tx>
            <c:rich>
              <a:bodyPr rot="-5400000" vert="horz"/>
              <a:lstStyle/>
              <a:p>
                <a:pPr>
                  <a:defRPr b="0"/>
                </a:pPr>
                <a:r>
                  <a:rPr lang="eu-ES" b="0"/>
                  <a:t>kopurua</a:t>
                </a:r>
              </a:p>
            </c:rich>
          </c:tx>
          <c:layout>
            <c:manualLayout>
              <c:xMode val="edge"/>
              <c:yMode val="edge"/>
              <c:x val="1.675041876046901E-2"/>
              <c:y val="0.36491837298233576"/>
            </c:manualLayout>
          </c:layout>
          <c:overlay val="0"/>
        </c:title>
        <c:numFmt formatCode="General" sourceLinked="1"/>
        <c:majorTickMark val="out"/>
        <c:minorTickMark val="none"/>
        <c:tickLblPos val="nextTo"/>
        <c:crossAx val="119428608"/>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u-ES" sz="1000"/>
              <a:t>2019. urtea</a:t>
            </a:r>
          </a:p>
        </c:rich>
      </c:tx>
      <c:layout>
        <c:manualLayout>
          <c:xMode val="edge"/>
          <c:yMode val="edge"/>
          <c:x val="2.1629960102767281E-2"/>
          <c:y val="2.7280477408354646E-2"/>
        </c:manualLayout>
      </c:layout>
      <c:overlay val="1"/>
    </c:title>
    <c:autoTitleDeleted val="0"/>
    <c:view3D>
      <c:rotX val="30"/>
      <c:rotY val="0"/>
      <c:rAngAx val="0"/>
    </c:view3D>
    <c:floor>
      <c:thickness val="0"/>
    </c:floor>
    <c:sideWall>
      <c:thickness val="0"/>
    </c:sideWall>
    <c:backWall>
      <c:thickness val="0"/>
    </c:backWall>
    <c:plotArea>
      <c:layout/>
      <c:pie3DChart>
        <c:varyColors val="1"/>
        <c:ser>
          <c:idx val="0"/>
          <c:order val="0"/>
          <c:dLbls>
            <c:dLbl>
              <c:idx val="2"/>
              <c:layout>
                <c:manualLayout>
                  <c:x val="1.8121413470250754E-2"/>
                  <c:y val="1.023017902813299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00A-419E-9C65-766B75038D3A}"/>
                </c:ext>
              </c:extLst>
            </c:dLbl>
            <c:dLbl>
              <c:idx val="3"/>
              <c:layout>
                <c:manualLayout>
                  <c:x val="-3.8256317326084768E-2"/>
                  <c:y val="2.046035805626598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00A-419E-9C65-766B75038D3A}"/>
                </c:ext>
              </c:extLst>
            </c:dLbl>
            <c:numFmt formatCode="0.0%" sourceLinked="0"/>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layout/>
              </c:ext>
            </c:extLst>
          </c:dLbls>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100A-419E-9C65-766B75038D3A}"/>
            </c:ext>
          </c:extLst>
        </c:ser>
        <c:dLbls>
          <c:showLegendKey val="0"/>
          <c:showVal val="0"/>
          <c:showCatName val="0"/>
          <c:showSerName val="0"/>
          <c:showPercent val="0"/>
          <c:showBubbleSize val="0"/>
          <c:showLeaderLines val="1"/>
        </c:dLbls>
      </c:pie3DChart>
    </c:plotArea>
    <c:legend>
      <c:legendPos val="b"/>
      <c:layout/>
      <c:overlay val="0"/>
    </c:legend>
    <c:plotVisOnly val="1"/>
    <c:dispBlanksAs val="gap"/>
    <c:showDLblsOverMax val="0"/>
  </c:chart>
  <c:spPr>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u-ES" sz="1000"/>
              <a:t>2021. urtea</a:t>
            </a:r>
          </a:p>
        </c:rich>
      </c:tx>
      <c:layout>
        <c:manualLayout>
          <c:xMode val="edge"/>
          <c:yMode val="edge"/>
          <c:x val="2.1629960102767281E-2"/>
          <c:y val="2.7280477408354646E-2"/>
        </c:manualLayout>
      </c:layout>
      <c:overlay val="1"/>
    </c:title>
    <c:autoTitleDeleted val="0"/>
    <c:view3D>
      <c:rotX val="30"/>
      <c:rotY val="0"/>
      <c:rAngAx val="0"/>
    </c:view3D>
    <c:floor>
      <c:thickness val="0"/>
    </c:floor>
    <c:sideWall>
      <c:thickness val="0"/>
    </c:sideWall>
    <c:backWall>
      <c:thickness val="0"/>
    </c:backWall>
    <c:plotArea>
      <c:layout/>
      <c:pie3DChart>
        <c:varyColors val="1"/>
        <c:ser>
          <c:idx val="0"/>
          <c:order val="0"/>
          <c:dLbls>
            <c:dLbl>
              <c:idx val="2"/>
              <c:layout>
                <c:manualLayout>
                  <c:x val="1.8121413470250754E-2"/>
                  <c:y val="1.0230179028132993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DB72-42E6-A442-FE30046699B9}"/>
                </c:ext>
              </c:extLst>
            </c:dLbl>
            <c:dLbl>
              <c:idx val="3"/>
              <c:layout>
                <c:manualLayout>
                  <c:x val="-3.8256317326084768E-2"/>
                  <c:y val="2.0460358056265986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DB72-42E6-A442-FE30046699B9}"/>
                </c:ext>
              </c:extLst>
            </c:dLbl>
            <c:numFmt formatCode="0.0%" sourceLinked="0"/>
            <c:spPr>
              <a:noFill/>
              <a:ln>
                <a:noFill/>
              </a:ln>
              <a:effectLst/>
            </c:spPr>
            <c:dLblPos val="outEnd"/>
            <c:showLegendKey val="0"/>
            <c:showVal val="0"/>
            <c:showCatName val="0"/>
            <c:showSerName val="0"/>
            <c:showPercent val="1"/>
            <c:showBubbleSize val="0"/>
            <c:showLeaderLines val="1"/>
            <c:leaderLines>
              <c:spPr>
                <a:ln>
                  <a:noFill/>
                </a:ln>
              </c:spPr>
            </c:leaderLines>
            <c:extLst>
              <c:ext xmlns:c15="http://schemas.microsoft.com/office/drawing/2012/chart" uri="{CE6537A1-D6FC-4f65-9D91-7224C49458BB}">
                <c15:layout/>
              </c:ext>
            </c:extLst>
          </c:dLbls>
          <c:cat>
            <c:strRef>
              <c:f>'G37'!$A$27:$A$31</c:f>
              <c:strCache>
                <c:ptCount val="5"/>
                <c:pt idx="0">
                  <c:v>Artxibatu direnak</c:v>
                </c:pt>
                <c:pt idx="1">
                  <c:v>Ikuskapen planaren analisia eta ebaluazioa</c:v>
                </c:pt>
                <c:pt idx="2">
                  <c:v>Beste atal batzuetara bideratu direnak</c:v>
                </c:pt>
                <c:pt idx="3">
                  <c:v>Beste erakunde batzuetara bidali direnak</c:v>
                </c:pt>
                <c:pt idx="4">
                  <c:v>Aztertzen</c:v>
                </c:pt>
              </c:strCache>
            </c:strRef>
          </c:cat>
          <c:val>
            <c:numRef>
              <c:f>'G37'!$B$27:$B$31</c:f>
              <c:numCache>
                <c:formatCode>General</c:formatCode>
                <c:ptCount val="5"/>
                <c:pt idx="0">
                  <c:v>177</c:v>
                </c:pt>
                <c:pt idx="1">
                  <c:v>7</c:v>
                </c:pt>
                <c:pt idx="2">
                  <c:v>13</c:v>
                </c:pt>
                <c:pt idx="3">
                  <c:v>5</c:v>
                </c:pt>
                <c:pt idx="4">
                  <c:v>52</c:v>
                </c:pt>
              </c:numCache>
            </c:numRef>
          </c:val>
          <c:extLst>
            <c:ext xmlns:c16="http://schemas.microsoft.com/office/drawing/2014/chart" uri="{C3380CC4-5D6E-409C-BE32-E72D297353CC}">
              <c16:uniqueId val="{00000002-DB72-42E6-A442-FE30046699B9}"/>
            </c:ext>
          </c:extLst>
        </c:ser>
        <c:dLbls>
          <c:showLegendKey val="0"/>
          <c:showVal val="0"/>
          <c:showCatName val="0"/>
          <c:showSerName val="0"/>
          <c:showPercent val="0"/>
          <c:showBubbleSize val="0"/>
          <c:showLeaderLines val="1"/>
        </c:dLbls>
      </c:pie3DChart>
    </c:plotArea>
    <c:legend>
      <c:legendPos val="b"/>
      <c:layout/>
      <c:overlay val="0"/>
    </c:legend>
    <c:plotVisOnly val="1"/>
    <c:dispBlanksAs val="gap"/>
    <c:showDLblsOverMax val="0"/>
  </c:chart>
  <c:spPr>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'G41'!$B$25</c:f>
              <c:strCache>
                <c:ptCount val="1"/>
                <c:pt idx="0">
                  <c:v>Bidalitako proposamenak</c:v>
                </c:pt>
              </c:strCache>
            </c:strRef>
          </c:tx>
          <c:spPr>
            <a:solidFill>
              <a:srgbClr val="C00000"/>
            </a:solidFill>
          </c:spPr>
          <c:invertIfNegative val="0"/>
          <c:dLbls>
            <c:dLbl>
              <c:idx val="8"/>
              <c:layout>
                <c:manualLayout>
                  <c:x val="-9.6844445867857454E-3"/>
                  <c:y val="-1.0989010989010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1F4-4462-9F5F-7BFCFED1CD7F}"/>
                </c:ext>
              </c:extLst>
            </c:dLbl>
            <c:dLbl>
              <c:idx val="9"/>
              <c:layout>
                <c:manualLayout>
                  <c:x val="-4.046966528951387E-3"/>
                  <c:y val="8.67295434224568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F4-4462-9F5F-7BFCFED1CD7F}"/>
                </c:ext>
              </c:extLst>
            </c:dLbl>
            <c:dLbl>
              <c:idx val="10"/>
              <c:layout>
                <c:manualLayout>
                  <c:x val="-5.8105752469493769E-3"/>
                  <c:y val="-7.3260073260073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F4-4462-9F5F-7BFCFED1CD7F}"/>
                </c:ext>
              </c:extLst>
            </c:dLbl>
            <c:dLbl>
              <c:idx val="11"/>
              <c:layout>
                <c:manualLayout>
                  <c:x val="-5.810575246949448E-3"/>
                  <c:y val="2.89088863892013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1F4-4462-9F5F-7BFCFED1CD7F}"/>
                </c:ext>
              </c:extLst>
            </c:dLbl>
            <c:dLbl>
              <c:idx val="12"/>
              <c:layout>
                <c:manualLayout>
                  <c:x val="-5.81057524694944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1F4-4462-9F5F-7BFCFED1CD7F}"/>
                </c:ext>
              </c:extLst>
            </c:dLbl>
            <c:dLbl>
              <c:idx val="14"/>
              <c:layout>
                <c:manualLayout>
                  <c:x val="2.8345236624620065E-3"/>
                  <c:y val="3.66300366300366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1F4-4462-9F5F-7BFCFED1CD7F}"/>
                </c:ext>
              </c:extLst>
            </c:dLbl>
            <c:dLbl>
              <c:idx val="15"/>
              <c:layout>
                <c:manualLayout>
                  <c:x val="9.8619487855759608E-3"/>
                  <c:y val="-1.6788119418860697E-3"/>
                </c:manualLayout>
              </c:layout>
              <c:numFmt formatCode="#,##0" sourceLinked="0"/>
              <c:spPr/>
              <c:txPr>
                <a:bodyPr/>
                <a:lstStyle/>
                <a:p>
                  <a:pPr>
                    <a:defRPr sz="900" b="0"/>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1F4-4462-9F5F-7BFCFED1CD7F}"/>
                </c:ext>
              </c:extLst>
            </c:dLbl>
            <c:dLbl>
              <c:idx val="16"/>
              <c:layout>
                <c:manualLayout>
                  <c:x val="1.2140736077298528E-2"/>
                  <c:y val="-1.9963478023735461E-2"/>
                </c:manualLayout>
              </c:layout>
              <c:numFmt formatCode="#,##0" sourceLinked="0"/>
              <c:spPr>
                <a:noFill/>
                <a:ln>
                  <a:noFill/>
                </a:ln>
                <a:effectLst/>
              </c:spPr>
              <c:txPr>
                <a:bodyPr/>
                <a:lstStyle/>
                <a:p>
                  <a:pPr>
                    <a:defRPr sz="900" b="0"/>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1F4-4462-9F5F-7BFCFED1CD7F}"/>
                </c:ext>
              </c:extLst>
            </c:dLbl>
            <c:dLbl>
              <c:idx val="17"/>
              <c:numFmt formatCode="#,##0" sourceLinked="0"/>
              <c:spPr>
                <a:noFill/>
                <a:ln>
                  <a:noFill/>
                </a:ln>
                <a:effectLst/>
              </c:spPr>
              <c:txPr>
                <a:bodyPr/>
                <a:lstStyle/>
                <a:p>
                  <a:pPr>
                    <a:defRPr sz="900" b="0"/>
                  </a:pPr>
                  <a:endParaRPr lang="es-ES"/>
                </a:p>
              </c:txPr>
              <c:showLegendKey val="0"/>
              <c:showVal val="1"/>
              <c:showCatName val="0"/>
              <c:showSerName val="0"/>
              <c:showPercent val="0"/>
              <c:showBubbleSize val="0"/>
              <c:extLst>
                <c:ext xmlns:c16="http://schemas.microsoft.com/office/drawing/2014/chart" uri="{C3380CC4-5D6E-409C-BE32-E72D297353CC}">
                  <c16:uniqueId val="{00000000-F098-415F-AE49-3C696A35A76A}"/>
                </c:ext>
              </c:extLst>
            </c:dLbl>
            <c:dLbl>
              <c:idx val="18"/>
              <c:layout>
                <c:manualLayout>
                  <c:x val="0"/>
                  <c:y val="-1.6636167027116969E-2"/>
                </c:manualLayout>
              </c:layout>
              <c:numFmt formatCode="#,##0" sourceLinked="0"/>
              <c:spPr>
                <a:noFill/>
                <a:ln>
                  <a:noFill/>
                </a:ln>
                <a:effectLst/>
              </c:spPr>
              <c:txPr>
                <a:bodyPr/>
                <a:lstStyle/>
                <a:p>
                  <a:pPr>
                    <a:defRPr sz="900" b="0"/>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4B-4F60-8A72-6A1147855BDB}"/>
                </c:ext>
              </c:extLst>
            </c:dLbl>
            <c:dLbl>
              <c:idx val="19"/>
              <c:layout>
                <c:manualLayout>
                  <c:x val="0"/>
                  <c:y val="-1.9963400432540343E-2"/>
                </c:manualLayout>
              </c:layout>
              <c:numFmt formatCode="#,##0" sourceLinked="0"/>
              <c:spPr>
                <a:noFill/>
                <a:ln>
                  <a:noFill/>
                </a:ln>
                <a:effectLst/>
              </c:spPr>
              <c:txPr>
                <a:bodyPr/>
                <a:lstStyle/>
                <a:p>
                  <a:pPr>
                    <a:defRPr sz="900" b="1"/>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FC-40B9-BAA8-3CD963E28EE8}"/>
                </c:ext>
              </c:extLst>
            </c:dLbl>
            <c:numFmt formatCode="#,##0" sourceLinked="0"/>
            <c:spPr>
              <a:noFill/>
              <a:ln>
                <a:noFill/>
              </a:ln>
              <a:effectLst/>
            </c:spPr>
            <c:txPr>
              <a:bodyPr/>
              <a:lstStyle/>
              <a:p>
                <a:pPr>
                  <a:defRPr sz="9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'G41'!$A$34:$A$45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'G41'!$B$34:$B$45</c:f>
              <c:numCache>
                <c:formatCode>#,##0_ ;\-#,##0\ </c:formatCode>
                <c:ptCount val="12"/>
                <c:pt idx="0">
                  <c:v>183206</c:v>
                </c:pt>
                <c:pt idx="1">
                  <c:v>189134</c:v>
                </c:pt>
                <c:pt idx="2">
                  <c:v>195165</c:v>
                </c:pt>
                <c:pt idx="3">
                  <c:v>189526</c:v>
                </c:pt>
                <c:pt idx="4">
                  <c:v>181374</c:v>
                </c:pt>
                <c:pt idx="5">
                  <c:v>178257</c:v>
                </c:pt>
                <c:pt idx="6">
                  <c:v>179060</c:v>
                </c:pt>
                <c:pt idx="7">
                  <c:v>179414</c:v>
                </c:pt>
                <c:pt idx="8">
                  <c:v>181504</c:v>
                </c:pt>
                <c:pt idx="9">
                  <c:v>198782</c:v>
                </c:pt>
                <c:pt idx="10">
                  <c:v>200561</c:v>
                </c:pt>
                <c:pt idx="11">
                  <c:v>207828</c:v>
                </c:pt>
              </c:numCache>
            </c:numRef>
          </c:val>
          <c:extLst>
            <c:ext xmlns:c16="http://schemas.microsoft.com/office/drawing/2014/chart" uri="{C3380CC4-5D6E-409C-BE32-E72D297353CC}">
              <c16:uniqueId val="{00000008-B1F4-4462-9F5F-7BFCFED1CD7F}"/>
            </c:ext>
          </c:extLst>
        </c:ser>
        <c:dLbls>
          <c:showLegendKey val="0"/>
          <c:showVal val="0"/>
          <c:showCatName val="0"/>
          <c:showSerName val="0"/>
          <c:showPercent val="0"/>
          <c:showBubbleSize val="0"/>
        </c:dLbls>
        <c:gapWidth val="75"/>
        <c:overlap val="-25"/>
        <c:axId val="119402880"/>
        <c:axId val="119404416"/>
      </c:barChart>
      <c:catAx>
        <c:axId val="119402880"/>
        <c:scaling>
          <c:orientation val="minMax"/>
        </c:scaling>
        <c:delete val="0"/>
        <c:axPos val="b"/>
        <c:numFmt formatCode="General" sourceLinked="1"/>
        <c:majorTickMark val="out"/>
        <c:minorTickMark val="none"/>
        <c:tickLblPos val="nextTo"/>
        <c:txPr>
          <a:bodyPr rot="-1620000"/>
          <a:lstStyle/>
          <a:p>
            <a:pPr>
              <a:defRPr/>
            </a:pPr>
            <a:endParaRPr lang="es-ES"/>
          </a:p>
        </c:txPr>
        <c:crossAx val="119404416"/>
        <c:crosses val="autoZero"/>
        <c:auto val="1"/>
        <c:lblAlgn val="ctr"/>
        <c:lblOffset val="100"/>
        <c:noMultiLvlLbl val="0"/>
      </c:catAx>
      <c:valAx>
        <c:axId val="119404416"/>
        <c:scaling>
          <c:orientation val="minMax"/>
          <c:min val="0"/>
        </c:scaling>
        <c:delete val="0"/>
        <c:axPos val="l"/>
        <c:majorGridlines>
          <c:spPr>
            <a:ln>
              <a:solidFill>
                <a:schemeClr val="bg1">
                  <a:lumMod val="95000"/>
                </a:schemeClr>
              </a:solidFill>
            </a:ln>
          </c:spPr>
        </c:majorGridlines>
        <c:numFmt formatCode="#,##0_ ;\-#,##0\ " sourceLinked="1"/>
        <c:majorTickMark val="out"/>
        <c:minorTickMark val="none"/>
        <c:tickLblPos val="nextTo"/>
        <c:crossAx val="119402880"/>
        <c:crosses val="autoZero"/>
        <c:crossBetween val="between"/>
        <c:majorUnit val="50000"/>
      </c:valAx>
    </c:plotArea>
    <c:legend>
      <c:legendPos val="b"/>
      <c:layout>
        <c:manualLayout>
          <c:xMode val="edge"/>
          <c:yMode val="edge"/>
          <c:x val="0.38921898651557446"/>
          <c:y val="0.89544427068038868"/>
          <c:w val="0.24625338499354243"/>
          <c:h val="8.7209675546844584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15"/>
      <c:rotY val="20"/>
      <c:rAngAx val="1"/>
    </c:view3D>
    <c:floor>
      <c:thickness val="0"/>
    </c:floor>
    <c:sideWall>
      <c:thickness val="0"/>
    </c:sideWall>
    <c:backWall>
      <c:thickness val="0"/>
    </c:backWall>
    <c:plotArea>
      <c:layout/>
      <c:bar3DChart>
        <c:barDir val="col"/>
        <c:grouping val="stacked"/>
        <c:varyColors val="0"/>
        <c:ser>
          <c:idx val="0"/>
          <c:order val="0"/>
          <c:tx>
            <c:strRef>
              <c:f>'G42'!$B$23</c:f>
              <c:strCache>
                <c:ptCount val="1"/>
                <c:pt idx="0">
                  <c:v>Onartutako proposamenak</c:v>
                </c:pt>
              </c:strCache>
            </c:strRef>
          </c:tx>
          <c:invertIfNegative val="0"/>
          <c:dLbls>
            <c:dLbl>
              <c:idx val="5"/>
              <c:numFmt formatCode="0.0%" sourceLinked="0"/>
              <c:spPr/>
              <c:txPr>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0-683D-4C11-9E12-0B3BB1DF1023}"/>
                </c:ext>
              </c:extLst>
            </c:dLbl>
            <c:dLbl>
              <c:idx val="6"/>
              <c:numFmt formatCode="0.0%" sourceLinked="0"/>
              <c:spPr>
                <a:noFill/>
                <a:ln>
                  <a:noFill/>
                </a:ln>
                <a:effectLst/>
              </c:spPr>
              <c:txPr>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1-683D-4C11-9E12-0B3BB1DF1023}"/>
                </c:ext>
              </c:extLst>
            </c:dLbl>
            <c:numFmt formatCode="0.0%" sourceLinked="0"/>
            <c:spPr>
              <a:noFill/>
              <a:ln>
                <a:noFill/>
              </a:ln>
              <a:effectLst/>
            </c:spPr>
            <c:txPr>
              <a:bodyPr wrap="square" lIns="38100" tIns="19050" rIns="38100" bIns="19050" anchor="ctr">
                <a:spAutoFit/>
              </a:bodyPr>
              <a:lstStyle/>
              <a:p>
                <a:pPr>
                  <a:defRPr b="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'G42'!$A$24:$A$33</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'G42'!$B$24:$B$33</c:f>
              <c:numCache>
                <c:formatCode>0.00%</c:formatCode>
                <c:ptCount val="10"/>
                <c:pt idx="0">
                  <c:v>0.9012</c:v>
                </c:pt>
                <c:pt idx="1">
                  <c:v>0.89119999999999999</c:v>
                </c:pt>
                <c:pt idx="2">
                  <c:v>0.90310000000000001</c:v>
                </c:pt>
                <c:pt idx="3">
                  <c:v>0.92159999999999997</c:v>
                </c:pt>
                <c:pt idx="4">
                  <c:v>0.92279999999999995</c:v>
                </c:pt>
                <c:pt idx="5">
                  <c:v>0.93089999999999995</c:v>
                </c:pt>
                <c:pt idx="6">
                  <c:v>0.92</c:v>
                </c:pt>
                <c:pt idx="7">
                  <c:v>0.92</c:v>
                </c:pt>
                <c:pt idx="8">
                  <c:v>0.92</c:v>
                </c:pt>
                <c:pt idx="9">
                  <c:v>0.91</c:v>
                </c:pt>
              </c:numCache>
            </c:numRef>
          </c:val>
          <c:extLst>
            <c:ext xmlns:c16="http://schemas.microsoft.com/office/drawing/2014/chart" uri="{C3380CC4-5D6E-409C-BE32-E72D297353CC}">
              <c16:uniqueId val="{00000002-683D-4C11-9E12-0B3BB1DF1023}"/>
            </c:ext>
          </c:extLst>
        </c:ser>
        <c:ser>
          <c:idx val="1"/>
          <c:order val="1"/>
          <c:tx>
            <c:strRef>
              <c:f>'G42'!$C$23</c:f>
              <c:strCache>
                <c:ptCount val="1"/>
                <c:pt idx="0">
                  <c:v>Ezeztatutako proposamenak</c:v>
                </c:pt>
              </c:strCache>
            </c:strRef>
          </c:tx>
          <c:invertIfNegative val="0"/>
          <c:dLbls>
            <c:dLbl>
              <c:idx val="5"/>
              <c:numFmt formatCode="0.0%" sourceLinked="0"/>
              <c:spPr/>
              <c:txPr>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3-683D-4C11-9E12-0B3BB1DF1023}"/>
                </c:ext>
              </c:extLst>
            </c:dLbl>
            <c:dLbl>
              <c:idx val="6"/>
              <c:numFmt formatCode="0.0%" sourceLinked="0"/>
              <c:spPr>
                <a:noFill/>
                <a:ln>
                  <a:noFill/>
                </a:ln>
                <a:effectLst/>
              </c:spPr>
              <c:txPr>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4-683D-4C11-9E12-0B3BB1DF1023}"/>
                </c:ext>
              </c:extLst>
            </c:dLbl>
            <c:dLbl>
              <c:idx val="7"/>
              <c:numFmt formatCode="0.0%" sourceLinked="0"/>
              <c:spPr>
                <a:noFill/>
                <a:ln>
                  <a:noFill/>
                </a:ln>
                <a:effectLst/>
              </c:spPr>
              <c:txPr>
                <a:bodyPr wrap="square" lIns="38100" tIns="19050" rIns="38100" bIns="19050" anchor="ctr">
                  <a:spAutoFit/>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0-0E29-4758-94F1-C5FE2F55C7AE}"/>
                </c:ext>
              </c:extLst>
            </c:dLbl>
            <c:dLbl>
              <c:idx val="8"/>
              <c:numFmt formatCode="0.0%" sourceLinked="0"/>
              <c:spPr>
                <a:noFill/>
                <a:ln>
                  <a:noFill/>
                </a:ln>
                <a:effectLst/>
              </c:spPr>
              <c:txPr>
                <a:bodyPr wrap="square" lIns="38100" tIns="19050" rIns="38100" bIns="19050" anchor="ctr">
                  <a:spAutoFit/>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0-4D71-460C-92CE-FDF6C21F1649}"/>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'G42'!$A$24:$A$33</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'G42'!$C$24:$C$33</c:f>
              <c:numCache>
                <c:formatCode>0.00%</c:formatCode>
                <c:ptCount val="10"/>
                <c:pt idx="0">
                  <c:v>9.8799999999999999E-2</c:v>
                </c:pt>
                <c:pt idx="1">
                  <c:v>0.10879999999999999</c:v>
                </c:pt>
                <c:pt idx="2">
                  <c:v>9.7299999999999998E-2</c:v>
                </c:pt>
                <c:pt idx="3">
                  <c:v>7.6200000000000004E-2</c:v>
                </c:pt>
                <c:pt idx="4">
                  <c:v>7.7100000000000002E-2</c:v>
                </c:pt>
                <c:pt idx="5">
                  <c:v>6.9099999999999995E-2</c:v>
                </c:pt>
                <c:pt idx="6">
                  <c:v>0.08</c:v>
                </c:pt>
                <c:pt idx="7">
                  <c:v>0.08</c:v>
                </c:pt>
                <c:pt idx="8">
                  <c:v>0.08</c:v>
                </c:pt>
                <c:pt idx="9">
                  <c:v>0.09</c:v>
                </c:pt>
              </c:numCache>
            </c:numRef>
          </c:val>
          <c:extLst>
            <c:ext xmlns:c16="http://schemas.microsoft.com/office/drawing/2014/chart" uri="{C3380CC4-5D6E-409C-BE32-E72D297353CC}">
              <c16:uniqueId val="{00000005-683D-4C11-9E12-0B3BB1DF1023}"/>
            </c:ext>
          </c:extLst>
        </c:ser>
        <c:dLbls>
          <c:showLegendKey val="0"/>
          <c:showVal val="1"/>
          <c:showCatName val="0"/>
          <c:showSerName val="0"/>
          <c:showPercent val="0"/>
          <c:showBubbleSize val="0"/>
        </c:dLbls>
        <c:gapWidth val="95"/>
        <c:gapDepth val="95"/>
        <c:shape val="box"/>
        <c:axId val="130135552"/>
        <c:axId val="130137088"/>
        <c:axId val="0"/>
      </c:bar3DChart>
      <c:catAx>
        <c:axId val="130135552"/>
        <c:scaling>
          <c:orientation val="minMax"/>
        </c:scaling>
        <c:delete val="0"/>
        <c:axPos val="b"/>
        <c:numFmt formatCode="General" sourceLinked="1"/>
        <c:majorTickMark val="none"/>
        <c:minorTickMark val="none"/>
        <c:tickLblPos val="nextTo"/>
        <c:crossAx val="130137088"/>
        <c:crosses val="autoZero"/>
        <c:auto val="1"/>
        <c:lblAlgn val="ctr"/>
        <c:lblOffset val="100"/>
        <c:noMultiLvlLbl val="0"/>
      </c:catAx>
      <c:valAx>
        <c:axId val="130137088"/>
        <c:scaling>
          <c:orientation val="minMax"/>
          <c:max val="1"/>
          <c:min val="0"/>
        </c:scaling>
        <c:delete val="1"/>
        <c:axPos val="l"/>
        <c:numFmt formatCode="0.00%" sourceLinked="1"/>
        <c:majorTickMark val="none"/>
        <c:minorTickMark val="none"/>
        <c:tickLblPos val="nextTo"/>
        <c:crossAx val="130135552"/>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clustered"/>
        <c:varyColors val="0"/>
        <c:ser>
          <c:idx val="0"/>
          <c:order val="0"/>
          <c:tx>
            <c:strRef>
              <c:f>'5.G'!$A$26</c:f>
              <c:strCache>
                <c:ptCount val="1"/>
                <c:pt idx="0">
                  <c:v>Emakumezkoak</c:v>
                </c:pt>
              </c:strCache>
            </c:strRef>
          </c:tx>
          <c:invertIfNegative val="0"/>
          <c:dPt>
            <c:idx val="0"/>
            <c:invertIfNegative val="0"/>
            <c:bubble3D val="0"/>
            <c:spPr>
              <a:solidFill>
                <a:schemeClr val="accent1"/>
              </a:solidFill>
            </c:spPr>
            <c:extLst>
              <c:ext xmlns:c16="http://schemas.microsoft.com/office/drawing/2014/chart" uri="{C3380CC4-5D6E-409C-BE32-E72D297353CC}">
                <c16:uniqueId val="{00000001-1B79-45FF-8DB7-C59F771E7678}"/>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'5.G'!$B$25:$C$25</c:f>
              <c:numCache>
                <c:formatCode>General</c:formatCode>
                <c:ptCount val="2"/>
                <c:pt idx="0">
                  <c:v>2020</c:v>
                </c:pt>
                <c:pt idx="1">
                  <c:v>2021</c:v>
                </c:pt>
              </c:numCache>
            </c:numRef>
          </c:cat>
          <c:val>
            <c:numRef>
              <c:f>'5.G'!$B$26:$C$26</c:f>
              <c:numCache>
                <c:formatCode>#,##0.00</c:formatCode>
                <c:ptCount val="2"/>
                <c:pt idx="0">
                  <c:v>48.137168141592923</c:v>
                </c:pt>
                <c:pt idx="1">
                  <c:v>48.479638009049772</c:v>
                </c:pt>
              </c:numCache>
            </c:numRef>
          </c:val>
          <c:extLst>
            <c:ext xmlns:c16="http://schemas.microsoft.com/office/drawing/2014/chart" uri="{C3380CC4-5D6E-409C-BE32-E72D297353CC}">
              <c16:uniqueId val="{00000002-1B79-45FF-8DB7-C59F771E7678}"/>
            </c:ext>
          </c:extLst>
        </c:ser>
        <c:ser>
          <c:idx val="1"/>
          <c:order val="1"/>
          <c:tx>
            <c:strRef>
              <c:f>'5.G'!$A$27</c:f>
              <c:strCache>
                <c:ptCount val="1"/>
                <c:pt idx="0">
                  <c:v>Gizonezkoak</c:v>
                </c:pt>
              </c:strCache>
            </c:strRef>
          </c:tx>
          <c:spPr>
            <a:solidFill>
              <a:schemeClr val="accent1">
                <a:lumMod val="60000"/>
                <a:lumOff val="4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'5.G'!$B$25:$C$25</c:f>
              <c:numCache>
                <c:formatCode>General</c:formatCode>
                <c:ptCount val="2"/>
                <c:pt idx="0">
                  <c:v>2020</c:v>
                </c:pt>
                <c:pt idx="1">
                  <c:v>2021</c:v>
                </c:pt>
              </c:numCache>
            </c:numRef>
          </c:cat>
          <c:val>
            <c:numRef>
              <c:f>'5.G'!$B$27:$C$27</c:f>
              <c:numCache>
                <c:formatCode>#,##0.00</c:formatCode>
                <c:ptCount val="2"/>
                <c:pt idx="0">
                  <c:v>47.366336633663366</c:v>
                </c:pt>
                <c:pt idx="1">
                  <c:v>47.625</c:v>
                </c:pt>
              </c:numCache>
            </c:numRef>
          </c:val>
          <c:extLst>
            <c:ext xmlns:c16="http://schemas.microsoft.com/office/drawing/2014/chart" uri="{C3380CC4-5D6E-409C-BE32-E72D297353CC}">
              <c16:uniqueId val="{00000003-1B79-45FF-8DB7-C59F771E7678}"/>
            </c:ext>
          </c:extLst>
        </c:ser>
        <c:ser>
          <c:idx val="2"/>
          <c:order val="2"/>
          <c:tx>
            <c:strRef>
              <c:f>'5.G'!$A$28</c:f>
              <c:strCache>
                <c:ptCount val="1"/>
                <c:pt idx="0">
                  <c:v>Langileak, guztira</c:v>
                </c:pt>
              </c:strCache>
            </c:strRef>
          </c:tx>
          <c:spPr>
            <a:solidFill>
              <a:schemeClr val="accent1">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'5.G'!$B$25:$C$25</c:f>
              <c:numCache>
                <c:formatCode>General</c:formatCode>
                <c:ptCount val="2"/>
                <c:pt idx="0">
                  <c:v>2020</c:v>
                </c:pt>
                <c:pt idx="1">
                  <c:v>2021</c:v>
                </c:pt>
              </c:numCache>
            </c:numRef>
          </c:cat>
          <c:val>
            <c:numRef>
              <c:f>'5.G'!$B$28:$C$28</c:f>
              <c:numCache>
                <c:formatCode>#,##0.00</c:formatCode>
                <c:ptCount val="2"/>
                <c:pt idx="0">
                  <c:v>47.899082568807337</c:v>
                </c:pt>
                <c:pt idx="1">
                  <c:v>48.206153846153846</c:v>
                </c:pt>
              </c:numCache>
            </c:numRef>
          </c:val>
          <c:extLst>
            <c:ext xmlns:c16="http://schemas.microsoft.com/office/drawing/2014/chart" uri="{C3380CC4-5D6E-409C-BE32-E72D297353CC}">
              <c16:uniqueId val="{00000004-1B79-45FF-8DB7-C59F771E7678}"/>
            </c:ext>
          </c:extLst>
        </c:ser>
        <c:dLbls>
          <c:showLegendKey val="0"/>
          <c:showVal val="0"/>
          <c:showCatName val="0"/>
          <c:showSerName val="0"/>
          <c:showPercent val="0"/>
          <c:showBubbleSize val="0"/>
        </c:dLbls>
        <c:gapWidth val="138"/>
        <c:overlap val="-10"/>
        <c:axId val="119757056"/>
        <c:axId val="119762944"/>
      </c:barChart>
      <c:catAx>
        <c:axId val="119757056"/>
        <c:scaling>
          <c:orientation val="minMax"/>
        </c:scaling>
        <c:delete val="0"/>
        <c:axPos val="b"/>
        <c:numFmt formatCode="General" sourceLinked="1"/>
        <c:majorTickMark val="out"/>
        <c:minorTickMark val="none"/>
        <c:tickLblPos val="nextTo"/>
        <c:crossAx val="119762944"/>
        <c:crosses val="autoZero"/>
        <c:auto val="1"/>
        <c:lblAlgn val="ctr"/>
        <c:lblOffset val="100"/>
        <c:noMultiLvlLbl val="0"/>
      </c:catAx>
      <c:valAx>
        <c:axId val="119762944"/>
        <c:scaling>
          <c:orientation val="minMax"/>
          <c:max val="50"/>
        </c:scaling>
        <c:delete val="0"/>
        <c:axPos val="l"/>
        <c:majorGridlines>
          <c:spPr>
            <a:ln>
              <a:solidFill>
                <a:schemeClr val="bg1">
                  <a:lumMod val="85000"/>
                </a:schemeClr>
              </a:solidFill>
            </a:ln>
          </c:spPr>
        </c:majorGridlines>
        <c:title>
          <c:tx>
            <c:rich>
              <a:bodyPr rot="-5400000" vert="horz"/>
              <a:lstStyle/>
              <a:p>
                <a:pPr>
                  <a:defRPr/>
                </a:pPr>
                <a:r>
                  <a:rPr lang="eu-ES"/>
                  <a:t>urte</a:t>
                </a:r>
              </a:p>
            </c:rich>
          </c:tx>
          <c:layout>
            <c:manualLayout>
              <c:xMode val="edge"/>
              <c:yMode val="edge"/>
              <c:x val="1.6666666666666666E-2"/>
              <c:y val="0.3535600758238554"/>
            </c:manualLayout>
          </c:layout>
          <c:overlay val="0"/>
        </c:title>
        <c:numFmt formatCode="#,##0" sourceLinked="0"/>
        <c:majorTickMark val="none"/>
        <c:minorTickMark val="none"/>
        <c:tickLblPos val="nextTo"/>
        <c:crossAx val="119757056"/>
        <c:crosses val="autoZero"/>
        <c:crossBetween val="between"/>
        <c:majorUnit val="1"/>
        <c:minorUnit val="0.1"/>
      </c:valAx>
    </c:plotArea>
    <c:legend>
      <c:legendPos val="b"/>
      <c:overlay val="0"/>
    </c:legend>
    <c:plotVisOnly val="1"/>
    <c:dispBlanksAs val="gap"/>
    <c:showDLblsOverMax val="0"/>
  </c:chart>
  <c:spPr>
    <a:ln>
      <a:noFill/>
    </a:ln>
  </c:spPr>
  <c:printSettings>
    <c:headerFooter alignWithMargins="0"/>
    <c:pageMargins b="1" l="0.75" r="0.75" t="1" header="0" footer="0"/>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col"/>
        <c:grouping val="stacked"/>
        <c:varyColors val="0"/>
        <c:ser>
          <c:idx val="1"/>
          <c:order val="0"/>
          <c:tx>
            <c:strRef>
              <c:f>'G43'!$B$29</c:f>
              <c:strCache>
                <c:ptCount val="1"/>
                <c:pt idx="0">
                  <c:v>Erakunde kolaboratzaileak</c:v>
                </c:pt>
              </c:strCache>
            </c:strRef>
          </c:tx>
          <c:spPr>
            <a:solidFill>
              <a:schemeClr val="accent5"/>
            </a:solidFill>
          </c:spPr>
          <c:invertIfNegative val="0"/>
          <c:dLbls>
            <c:dLbl>
              <c:idx val="9"/>
              <c:delete val="1"/>
              <c:extLst>
                <c:ext xmlns:c15="http://schemas.microsoft.com/office/drawing/2012/chart" uri="{CE6537A1-D6FC-4f65-9D91-7224C49458BB}"/>
                <c:ext xmlns:c16="http://schemas.microsoft.com/office/drawing/2014/chart" uri="{C3380CC4-5D6E-409C-BE32-E72D297353CC}">
                  <c16:uniqueId val="{00000001-AD18-4150-BCBB-DF7C43A53FE3}"/>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08-4DD7-8249-5D843DA6BDAA}"/>
                </c:ext>
              </c:extLst>
            </c:dLbl>
            <c:dLbl>
              <c:idx val="12"/>
              <c:spPr>
                <a:noFill/>
                <a:ln>
                  <a:noFill/>
                </a:ln>
                <a:effectLst/>
              </c:spPr>
              <c:txPr>
                <a:bodyPr/>
                <a:lstStyle/>
                <a:p>
                  <a:pPr>
                    <a:defRPr b="1"/>
                  </a:pPr>
                  <a:endParaRPr lang="es-E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C2-466A-8F3A-182978717B32}"/>
                </c:ext>
              </c:extLst>
            </c:dLbl>
            <c:spPr>
              <a:noFill/>
              <a:ln>
                <a:noFill/>
              </a:ln>
              <a:effectLst/>
            </c:spPr>
            <c:txPr>
              <a:bodyPr/>
              <a:lstStyle/>
              <a:p>
                <a:pPr>
                  <a:defRPr b="0"/>
                </a:pPr>
                <a:endParaRPr lang="es-ES"/>
              </a:p>
            </c:tx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numRef>
              <c:f>'G43'!$A$31:$A$42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'G43'!$B$31:$B$42</c:f>
              <c:numCache>
                <c:formatCode>#,##0_ ;\-#,##0\ </c:formatCode>
                <c:ptCount val="12"/>
                <c:pt idx="0">
                  <c:v>126722</c:v>
                </c:pt>
                <c:pt idx="1">
                  <c:v>118944</c:v>
                </c:pt>
                <c:pt idx="2">
                  <c:v>114561</c:v>
                </c:pt>
                <c:pt idx="3">
                  <c:v>109332</c:v>
                </c:pt>
                <c:pt idx="4">
                  <c:v>106945</c:v>
                </c:pt>
                <c:pt idx="5">
                  <c:v>96432</c:v>
                </c:pt>
                <c:pt idx="6">
                  <c:v>96513</c:v>
                </c:pt>
                <c:pt idx="7">
                  <c:v>100458</c:v>
                </c:pt>
                <c:pt idx="8">
                  <c:v>101358</c:v>
                </c:pt>
                <c:pt idx="9">
                  <c:v>60007</c:v>
                </c:pt>
                <c:pt idx="10">
                  <c:v>45586</c:v>
                </c:pt>
                <c:pt idx="11">
                  <c:v>45806</c:v>
                </c:pt>
              </c:numCache>
            </c:numRef>
          </c:val>
          <c:extLst>
            <c:ext xmlns:c16="http://schemas.microsoft.com/office/drawing/2014/chart" uri="{C3380CC4-5D6E-409C-BE32-E72D297353CC}">
              <c16:uniqueId val="{00000002-AD18-4150-BCBB-DF7C43A53FE3}"/>
            </c:ext>
          </c:extLst>
        </c:ser>
        <c:ser>
          <c:idx val="2"/>
          <c:order val="1"/>
          <c:tx>
            <c:strRef>
              <c:f>'G43'!$C$29</c:f>
              <c:strCache>
                <c:ptCount val="1"/>
                <c:pt idx="0">
                  <c:v>Gidaliburuak </c:v>
                </c:pt>
              </c:strCache>
            </c:strRef>
          </c:tx>
          <c:spPr>
            <a:solidFill>
              <a:srgbClr val="002060"/>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AD18-4150-BCBB-DF7C43A53FE3}"/>
                </c:ext>
              </c:extLst>
            </c:dLbl>
            <c:dLbl>
              <c:idx val="1"/>
              <c:delete val="1"/>
              <c:extLst>
                <c:ext xmlns:c15="http://schemas.microsoft.com/office/drawing/2012/chart" uri="{CE6537A1-D6FC-4f65-9D91-7224C49458BB}"/>
                <c:ext xmlns:c16="http://schemas.microsoft.com/office/drawing/2014/chart" uri="{C3380CC4-5D6E-409C-BE32-E72D297353CC}">
                  <c16:uniqueId val="{00000004-AD18-4150-BCBB-DF7C43A53FE3}"/>
                </c:ext>
              </c:extLst>
            </c:dLbl>
            <c:dLbl>
              <c:idx val="2"/>
              <c:delete val="1"/>
              <c:extLst>
                <c:ext xmlns:c15="http://schemas.microsoft.com/office/drawing/2012/chart" uri="{CE6537A1-D6FC-4f65-9D91-7224C49458BB}"/>
                <c:ext xmlns:c16="http://schemas.microsoft.com/office/drawing/2014/chart" uri="{C3380CC4-5D6E-409C-BE32-E72D297353CC}">
                  <c16:uniqueId val="{00000005-AD18-4150-BCBB-DF7C43A53FE3}"/>
                </c:ext>
              </c:extLst>
            </c:dLbl>
            <c:dLbl>
              <c:idx val="3"/>
              <c:delete val="1"/>
              <c:extLst>
                <c:ext xmlns:c15="http://schemas.microsoft.com/office/drawing/2012/chart" uri="{CE6537A1-D6FC-4f65-9D91-7224C49458BB}"/>
                <c:ext xmlns:c16="http://schemas.microsoft.com/office/drawing/2014/chart" uri="{C3380CC4-5D6E-409C-BE32-E72D297353CC}">
                  <c16:uniqueId val="{00000006-AD18-4150-BCBB-DF7C43A53FE3}"/>
                </c:ext>
              </c:extLst>
            </c:dLbl>
            <c:dLbl>
              <c:idx val="4"/>
              <c:delete val="1"/>
              <c:extLst>
                <c:ext xmlns:c15="http://schemas.microsoft.com/office/drawing/2012/chart" uri="{CE6537A1-D6FC-4f65-9D91-7224C49458BB}"/>
                <c:ext xmlns:c16="http://schemas.microsoft.com/office/drawing/2014/chart" uri="{C3380CC4-5D6E-409C-BE32-E72D297353CC}">
                  <c16:uniqueId val="{00000007-AD18-4150-BCBB-DF7C43A53FE3}"/>
                </c:ext>
              </c:extLst>
            </c:dLbl>
            <c:dLbl>
              <c:idx val="5"/>
              <c:delete val="1"/>
              <c:extLst>
                <c:ext xmlns:c15="http://schemas.microsoft.com/office/drawing/2012/chart" uri="{CE6537A1-D6FC-4f65-9D91-7224C49458BB}"/>
                <c:ext xmlns:c16="http://schemas.microsoft.com/office/drawing/2014/chart" uri="{C3380CC4-5D6E-409C-BE32-E72D297353CC}">
                  <c16:uniqueId val="{00000008-AD18-4150-BCBB-DF7C43A53FE3}"/>
                </c:ext>
              </c:extLst>
            </c:dLbl>
            <c:dLbl>
              <c:idx val="6"/>
              <c:delete val="1"/>
              <c:extLst>
                <c:ext xmlns:c15="http://schemas.microsoft.com/office/drawing/2012/chart" uri="{CE6537A1-D6FC-4f65-9D91-7224C49458BB}"/>
                <c:ext xmlns:c16="http://schemas.microsoft.com/office/drawing/2014/chart" uri="{C3380CC4-5D6E-409C-BE32-E72D297353CC}">
                  <c16:uniqueId val="{00000009-AD18-4150-BCBB-DF7C43A53FE3}"/>
                </c:ext>
              </c:extLst>
            </c:dLbl>
            <c:dLbl>
              <c:idx val="7"/>
              <c:delete val="1"/>
              <c:extLst>
                <c:ext xmlns:c15="http://schemas.microsoft.com/office/drawing/2012/chart" uri="{CE6537A1-D6FC-4f65-9D91-7224C49458BB}"/>
                <c:ext xmlns:c16="http://schemas.microsoft.com/office/drawing/2014/chart" uri="{C3380CC4-5D6E-409C-BE32-E72D297353CC}">
                  <c16:uniqueId val="{0000000A-AD18-4150-BCBB-DF7C43A53FE3}"/>
                </c:ext>
              </c:extLst>
            </c:dLbl>
            <c:dLbl>
              <c:idx val="8"/>
              <c:delete val="1"/>
              <c:extLst>
                <c:ext xmlns:c15="http://schemas.microsoft.com/office/drawing/2012/chart" uri="{CE6537A1-D6FC-4f65-9D91-7224C49458BB}"/>
                <c:ext xmlns:c16="http://schemas.microsoft.com/office/drawing/2014/chart" uri="{C3380CC4-5D6E-409C-BE32-E72D297353CC}">
                  <c16:uniqueId val="{0000000B-AD18-4150-BCBB-DF7C43A53FE3}"/>
                </c:ext>
              </c:extLst>
            </c:dLbl>
            <c:dLbl>
              <c:idx val="9"/>
              <c:delete val="1"/>
              <c:extLst>
                <c:ext xmlns:c15="http://schemas.microsoft.com/office/drawing/2012/chart" uri="{CE6537A1-D6FC-4f65-9D91-7224C49458BB}"/>
                <c:ext xmlns:c16="http://schemas.microsoft.com/office/drawing/2014/chart" uri="{C3380CC4-5D6E-409C-BE32-E72D297353CC}">
                  <c16:uniqueId val="{0000000C-AD18-4150-BCBB-DF7C43A53FE3}"/>
                </c:ext>
              </c:extLst>
            </c:dLbl>
            <c:dLbl>
              <c:idx val="10"/>
              <c:delete val="1"/>
              <c:extLst>
                <c:ext xmlns:c15="http://schemas.microsoft.com/office/drawing/2012/chart" uri="{CE6537A1-D6FC-4f65-9D91-7224C49458BB}"/>
                <c:ext xmlns:c16="http://schemas.microsoft.com/office/drawing/2014/chart" uri="{C3380CC4-5D6E-409C-BE32-E72D297353CC}">
                  <c16:uniqueId val="{00000000-1D66-40B3-9566-18E54995E63F}"/>
                </c:ext>
              </c:extLst>
            </c:dLbl>
            <c:dLbl>
              <c:idx val="11"/>
              <c:spPr>
                <a:noFill/>
                <a:ln>
                  <a:noFill/>
                </a:ln>
                <a:effectLst/>
              </c:spPr>
              <c:txPr>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2-0A08-4DD7-8249-5D843DA6BDAA}"/>
                </c:ext>
              </c:extLst>
            </c:dLbl>
            <c:spPr>
              <a:noFill/>
              <a:ln>
                <a:noFill/>
              </a:ln>
              <a:effectLst/>
            </c:spPr>
            <c:txPr>
              <a:bodyPr/>
              <a:lstStyle/>
              <a:p>
                <a:pPr>
                  <a:defRPr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'G43'!$A$31:$A$42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'G43'!$C$31:$C$42</c:f>
              <c:numCache>
                <c:formatCode>#,##0_ ;\-#,##0\ </c:formatCode>
                <c:ptCount val="12"/>
                <c:pt idx="0">
                  <c:v>5687</c:v>
                </c:pt>
                <c:pt idx="1">
                  <c:v>5162</c:v>
                </c:pt>
                <c:pt idx="2">
                  <c:v>3580</c:v>
                </c:pt>
                <c:pt idx="3">
                  <c:v>3012</c:v>
                </c:pt>
                <c:pt idx="4">
                  <c:v>2347</c:v>
                </c:pt>
                <c:pt idx="5">
                  <c:v>1819</c:v>
                </c:pt>
                <c:pt idx="6">
                  <c:v>2276</c:v>
                </c:pt>
                <c:pt idx="7">
                  <c:v>1082</c:v>
                </c:pt>
                <c:pt idx="8">
                  <c:v>657</c:v>
                </c:pt>
                <c:pt idx="9">
                  <c:v>394</c:v>
                </c:pt>
                <c:pt idx="10">
                  <c:v>0</c:v>
                </c:pt>
                <c:pt idx="11">
                  <c:v>0</c:v>
                </c:pt>
              </c:numCache>
            </c:numRef>
          </c:val>
          <c:extLst>
            <c:ext xmlns:c16="http://schemas.microsoft.com/office/drawing/2014/chart" uri="{C3380CC4-5D6E-409C-BE32-E72D297353CC}">
              <c16:uniqueId val="{0000000D-AD18-4150-BCBB-DF7C43A53FE3}"/>
            </c:ext>
          </c:extLst>
        </c:ser>
        <c:ser>
          <c:idx val="3"/>
          <c:order val="2"/>
          <c:tx>
            <c:strRef>
              <c:f>'G43'!$D$29</c:f>
              <c:strCache>
                <c:ptCount val="1"/>
                <c:pt idx="0">
                  <c:v>Interneten</c:v>
                </c:pt>
              </c:strCache>
            </c:strRef>
          </c:tx>
          <c:spPr>
            <a:solidFill>
              <a:schemeClr val="accent5">
                <a:lumMod val="40000"/>
                <a:lumOff val="60000"/>
              </a:schemeClr>
            </a:solidFill>
          </c:spPr>
          <c:invertIfNegative val="0"/>
          <c:dLbls>
            <c:dLbl>
              <c:idx val="11"/>
              <c:layout>
                <c:manualLayout>
                  <c:x val="-1.3637299880300979E-16"/>
                  <c:y val="-3.18979266347687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08-4DD7-8249-5D843DA6BDAA}"/>
                </c:ext>
              </c:extLst>
            </c:dLbl>
            <c:dLbl>
              <c:idx val="12"/>
              <c:spPr>
                <a:noFill/>
                <a:ln>
                  <a:noFill/>
                </a:ln>
                <a:effectLst/>
              </c:spPr>
              <c:txPr>
                <a:bodyPr/>
                <a:lstStyle/>
                <a:p>
                  <a:pPr>
                    <a:defRPr b="1"/>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C2-466A-8F3A-182978717B32}"/>
                </c:ext>
              </c:extLst>
            </c:dLbl>
            <c:spPr>
              <a:noFill/>
              <a:ln>
                <a:noFill/>
              </a:ln>
              <a:effectLst/>
            </c:spPr>
            <c:txPr>
              <a:bodyPr/>
              <a:lstStyle/>
              <a:p>
                <a:pPr>
                  <a:defRPr b="0"/>
                </a:pPr>
                <a:endParaRPr lang="es-E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'G43'!$A$31:$A$42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'G43'!$D$31:$D$42</c:f>
              <c:numCache>
                <c:formatCode>#,##0_ ;\-#,##0\ </c:formatCode>
                <c:ptCount val="12"/>
                <c:pt idx="0">
                  <c:v>42319</c:v>
                </c:pt>
                <c:pt idx="1">
                  <c:v>46264</c:v>
                </c:pt>
                <c:pt idx="2">
                  <c:v>47321</c:v>
                </c:pt>
                <c:pt idx="3">
                  <c:v>51592</c:v>
                </c:pt>
                <c:pt idx="4">
                  <c:v>53742</c:v>
                </c:pt>
                <c:pt idx="5">
                  <c:v>53598</c:v>
                </c:pt>
                <c:pt idx="6">
                  <c:v>57092</c:v>
                </c:pt>
                <c:pt idx="7">
                  <c:v>59112</c:v>
                </c:pt>
                <c:pt idx="8">
                  <c:v>62077</c:v>
                </c:pt>
                <c:pt idx="9">
                  <c:v>75033</c:v>
                </c:pt>
                <c:pt idx="10">
                  <c:v>122782</c:v>
                </c:pt>
                <c:pt idx="11">
                  <c:v>121325</c:v>
                </c:pt>
              </c:numCache>
            </c:numRef>
          </c:val>
          <c:extLst>
            <c:ext xmlns:c16="http://schemas.microsoft.com/office/drawing/2014/chart" uri="{C3380CC4-5D6E-409C-BE32-E72D297353CC}">
              <c16:uniqueId val="{00000010-AD18-4150-BCBB-DF7C43A53FE3}"/>
            </c:ext>
          </c:extLst>
        </c:ser>
        <c:ser>
          <c:idx val="4"/>
          <c:order val="3"/>
          <c:tx>
            <c:strRef>
              <c:f>'G43'!$E$29</c:f>
              <c:strCache>
                <c:ptCount val="1"/>
                <c:pt idx="0">
                  <c:v>Proposamenak</c:v>
                </c:pt>
              </c:strCache>
            </c:strRef>
          </c:tx>
          <c:spPr>
            <a:solidFill>
              <a:schemeClr val="accent5">
                <a:lumMod val="75000"/>
              </a:schemeClr>
            </a:solidFill>
          </c:spPr>
          <c:invertIfNegative val="0"/>
          <c:dLbls>
            <c:dLbl>
              <c:idx val="11"/>
              <c:numFmt formatCode="#,##0" sourceLinked="0"/>
              <c:spPr>
                <a:noFill/>
                <a:ln>
                  <a:noFill/>
                </a:ln>
                <a:effectLst/>
              </c:spPr>
              <c:txPr>
                <a:bodyPr/>
                <a:lstStyle/>
                <a:p>
                  <a:pPr>
                    <a:defRPr b="0"/>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08-4DD7-8249-5D843DA6BDAA}"/>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C2-466A-8F3A-182978717B32}"/>
                </c:ext>
              </c:extLst>
            </c:dLbl>
            <c:numFmt formatCode="#,##0" sourceLinked="0"/>
            <c:spPr>
              <a:noFill/>
              <a:ln>
                <a:noFill/>
              </a:ln>
              <a:effectLst/>
            </c:spPr>
            <c:txPr>
              <a:bodyPr/>
              <a:lstStyle/>
              <a:p>
                <a:pPr>
                  <a:defRPr b="1"/>
                </a:pPr>
                <a:endParaRPr lang="es-E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'G43'!$A$31:$A$42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'G43'!$E$31:$E$42</c:f>
              <c:numCache>
                <c:formatCode>#,##0_ ;\-#,##0\ </c:formatCode>
                <c:ptCount val="12"/>
                <c:pt idx="0">
                  <c:v>183242</c:v>
                </c:pt>
                <c:pt idx="1">
                  <c:v>188235</c:v>
                </c:pt>
                <c:pt idx="2">
                  <c:v>195282</c:v>
                </c:pt>
                <c:pt idx="3">
                  <c:v>189526</c:v>
                </c:pt>
                <c:pt idx="4">
                  <c:v>181366</c:v>
                </c:pt>
                <c:pt idx="5">
                  <c:v>178257</c:v>
                </c:pt>
                <c:pt idx="6">
                  <c:v>179060</c:v>
                </c:pt>
                <c:pt idx="7">
                  <c:v>179414</c:v>
                </c:pt>
                <c:pt idx="8">
                  <c:v>181504</c:v>
                </c:pt>
                <c:pt idx="9">
                  <c:v>183049</c:v>
                </c:pt>
                <c:pt idx="10">
                  <c:v>184892</c:v>
                </c:pt>
                <c:pt idx="11">
                  <c:v>188809</c:v>
                </c:pt>
              </c:numCache>
            </c:numRef>
          </c:val>
          <c:extLst>
            <c:ext xmlns:c16="http://schemas.microsoft.com/office/drawing/2014/chart" uri="{C3380CC4-5D6E-409C-BE32-E72D297353CC}">
              <c16:uniqueId val="{00000013-AD18-4150-BCBB-DF7C43A53FE3}"/>
            </c:ext>
          </c:extLst>
        </c:ser>
        <c:dLbls>
          <c:showLegendKey val="0"/>
          <c:showVal val="0"/>
          <c:showCatName val="0"/>
          <c:showSerName val="0"/>
          <c:showPercent val="0"/>
          <c:showBubbleSize val="0"/>
        </c:dLbls>
        <c:gapWidth val="106"/>
        <c:overlap val="100"/>
        <c:axId val="134321280"/>
        <c:axId val="134322816"/>
      </c:barChart>
      <c:catAx>
        <c:axId val="134321280"/>
        <c:scaling>
          <c:orientation val="minMax"/>
        </c:scaling>
        <c:delete val="0"/>
        <c:axPos val="b"/>
        <c:numFmt formatCode="General" sourceLinked="1"/>
        <c:majorTickMark val="out"/>
        <c:minorTickMark val="none"/>
        <c:tickLblPos val="nextTo"/>
        <c:crossAx val="134322816"/>
        <c:crosses val="autoZero"/>
        <c:auto val="1"/>
        <c:lblAlgn val="ctr"/>
        <c:lblOffset val="100"/>
        <c:noMultiLvlLbl val="0"/>
      </c:catAx>
      <c:valAx>
        <c:axId val="134322816"/>
        <c:scaling>
          <c:orientation val="minMax"/>
        </c:scaling>
        <c:delete val="0"/>
        <c:axPos val="l"/>
        <c:majorGridlines>
          <c:spPr>
            <a:ln>
              <a:solidFill>
                <a:schemeClr val="bg1">
                  <a:lumMod val="85000"/>
                </a:schemeClr>
              </a:solidFill>
            </a:ln>
          </c:spPr>
        </c:majorGridlines>
        <c:title>
          <c:tx>
            <c:rich>
              <a:bodyPr rot="-5400000" vert="horz"/>
              <a:lstStyle/>
              <a:p>
                <a:pPr>
                  <a:defRPr b="0"/>
                </a:pPr>
                <a:r>
                  <a:rPr lang="eu-ES" b="0"/>
                  <a:t>kopurua</a:t>
                </a:r>
              </a:p>
            </c:rich>
          </c:tx>
          <c:layout>
            <c:manualLayout>
              <c:xMode val="edge"/>
              <c:yMode val="edge"/>
              <c:x val="1.1990407673860911E-2"/>
              <c:y val="0.35637083500155703"/>
            </c:manualLayout>
          </c:layout>
          <c:overlay val="0"/>
        </c:title>
        <c:numFmt formatCode="#,##0_ ;\-#,##0\ " sourceLinked="1"/>
        <c:majorTickMark val="out"/>
        <c:minorTickMark val="none"/>
        <c:tickLblPos val="nextTo"/>
        <c:crossAx val="134321280"/>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'G45'!$B$30</c:f>
              <c:strCache>
                <c:ptCount val="1"/>
                <c:pt idx="0">
                  <c:v>Aplikazioetako sarbide kopuruak</c:v>
                </c:pt>
              </c:strCache>
            </c:strRef>
          </c:tx>
          <c:spPr>
            <a:solidFill>
              <a:srgbClr val="C00000"/>
            </a:solidFill>
          </c:spPr>
          <c:invertIfNegative val="0"/>
          <c:dLbls>
            <c:dLbl>
              <c:idx val="8"/>
              <c:numFmt formatCode="#,##0" sourceLinked="0"/>
              <c:spPr/>
              <c:txPr>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0-5FBC-4572-8160-06EA89652B46}"/>
                </c:ext>
              </c:extLst>
            </c:dLbl>
            <c:dLbl>
              <c:idx val="9"/>
              <c:numFmt formatCode="#,##0" sourceLinked="0"/>
              <c:spPr>
                <a:noFill/>
                <a:ln>
                  <a:noFill/>
                </a:ln>
                <a:effectLst/>
              </c:spPr>
              <c:txPr>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1-5FBC-4572-8160-06EA89652B46}"/>
                </c:ext>
              </c:extLst>
            </c:dLbl>
            <c:dLbl>
              <c:idx val="10"/>
              <c:numFmt formatCode="#,##0" sourceLinked="0"/>
              <c:spPr>
                <a:noFill/>
                <a:ln>
                  <a:noFill/>
                </a:ln>
                <a:effectLst/>
              </c:spPr>
              <c:txPr>
                <a:bodyPr wrap="square" lIns="38100" tIns="19050" rIns="38100" bIns="19050" anchor="ctr">
                  <a:spAutoFit/>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0-1F16-4BD9-B547-0A4ADF7068B5}"/>
                </c:ext>
              </c:extLst>
            </c:dLbl>
            <c:dLbl>
              <c:idx val="11"/>
              <c:numFmt formatCode="#,##0" sourceLinked="0"/>
              <c:spPr>
                <a:noFill/>
                <a:ln>
                  <a:noFill/>
                </a:ln>
                <a:effectLst/>
              </c:spPr>
              <c:txPr>
                <a:bodyPr wrap="square" lIns="38100" tIns="19050" rIns="38100" bIns="19050" anchor="ctr">
                  <a:spAutoFit/>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0-7FE8-4F2C-8422-00EE91D21E43}"/>
                </c:ext>
              </c:extLst>
            </c:dLbl>
            <c:dLbl>
              <c:idx val="12"/>
              <c:numFmt formatCode="#,##0" sourceLinked="0"/>
              <c:spPr>
                <a:noFill/>
                <a:ln>
                  <a:noFill/>
                </a:ln>
                <a:effectLst/>
              </c:spPr>
              <c:txPr>
                <a:bodyPr wrap="square" lIns="38100" tIns="19050" rIns="38100" bIns="19050" anchor="ctr">
                  <a:spAutoFit/>
                </a:bodyPr>
                <a:lstStyle/>
                <a:p>
                  <a:pPr>
                    <a:defRPr b="1"/>
                  </a:pPr>
                  <a:endParaRPr lang="es-ES"/>
                </a:p>
              </c:txPr>
              <c:showLegendKey val="0"/>
              <c:showVal val="1"/>
              <c:showCatName val="0"/>
              <c:showSerName val="0"/>
              <c:showPercent val="0"/>
              <c:showBubbleSize val="0"/>
              <c:extLst>
                <c:ext xmlns:c16="http://schemas.microsoft.com/office/drawing/2014/chart" uri="{C3380CC4-5D6E-409C-BE32-E72D297353CC}">
                  <c16:uniqueId val="{00000000-710E-427A-B905-D8A750D9FE44}"/>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'G45'!$A$32:$A$43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'G45'!$B$32:$B$43</c:f>
              <c:numCache>
                <c:formatCode>#,##0_ ;\-#,##0\ </c:formatCode>
                <c:ptCount val="12"/>
                <c:pt idx="0">
                  <c:v>308104</c:v>
                </c:pt>
                <c:pt idx="1">
                  <c:v>351953</c:v>
                </c:pt>
                <c:pt idx="2">
                  <c:v>382167</c:v>
                </c:pt>
                <c:pt idx="3">
                  <c:v>487117</c:v>
                </c:pt>
                <c:pt idx="4">
                  <c:v>418908</c:v>
                </c:pt>
                <c:pt idx="5">
                  <c:v>500668</c:v>
                </c:pt>
                <c:pt idx="6">
                  <c:v>518976</c:v>
                </c:pt>
                <c:pt idx="7">
                  <c:v>503424</c:v>
                </c:pt>
                <c:pt idx="8">
                  <c:v>536567</c:v>
                </c:pt>
                <c:pt idx="9">
                  <c:v>571381</c:v>
                </c:pt>
                <c:pt idx="10">
                  <c:v>928898</c:v>
                </c:pt>
                <c:pt idx="11">
                  <c:v>1011723</c:v>
                </c:pt>
              </c:numCache>
            </c:numRef>
          </c:val>
          <c:extLst>
            <c:ext xmlns:c16="http://schemas.microsoft.com/office/drawing/2014/chart" uri="{C3380CC4-5D6E-409C-BE32-E72D297353CC}">
              <c16:uniqueId val="{00000002-5FBC-4572-8160-06EA89652B46}"/>
            </c:ext>
          </c:extLst>
        </c:ser>
        <c:dLbls>
          <c:showLegendKey val="0"/>
          <c:showVal val="0"/>
          <c:showCatName val="0"/>
          <c:showSerName val="0"/>
          <c:showPercent val="0"/>
          <c:showBubbleSize val="0"/>
        </c:dLbls>
        <c:gapWidth val="75"/>
        <c:axId val="130044288"/>
        <c:axId val="130045824"/>
      </c:barChart>
      <c:catAx>
        <c:axId val="130044288"/>
        <c:scaling>
          <c:orientation val="minMax"/>
        </c:scaling>
        <c:delete val="0"/>
        <c:axPos val="b"/>
        <c:numFmt formatCode="General" sourceLinked="1"/>
        <c:majorTickMark val="out"/>
        <c:minorTickMark val="none"/>
        <c:tickLblPos val="nextTo"/>
        <c:crossAx val="130045824"/>
        <c:crosses val="autoZero"/>
        <c:auto val="1"/>
        <c:lblAlgn val="ctr"/>
        <c:lblOffset val="100"/>
        <c:noMultiLvlLbl val="0"/>
      </c:catAx>
      <c:valAx>
        <c:axId val="130045824"/>
        <c:scaling>
          <c:orientation val="minMax"/>
        </c:scaling>
        <c:delete val="0"/>
        <c:axPos val="l"/>
        <c:majorGridlines>
          <c:spPr>
            <a:ln>
              <a:solidFill>
                <a:schemeClr val="bg1">
                  <a:lumMod val="85000"/>
                </a:schemeClr>
              </a:solidFill>
            </a:ln>
          </c:spPr>
        </c:majorGridlines>
        <c:numFmt formatCode="#,##0_ ;\-#,##0\ " sourceLinked="1"/>
        <c:majorTickMark val="out"/>
        <c:minorTickMark val="none"/>
        <c:tickLblPos val="nextTo"/>
        <c:crossAx val="130044288"/>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0.10643861078374768"/>
          <c:y val="4.0742438050701366E-2"/>
          <c:w val="0.87548038060285849"/>
          <c:h val="0.77895055903033217"/>
        </c:manualLayout>
      </c:layout>
      <c:barChart>
        <c:barDir val="col"/>
        <c:grouping val="stacked"/>
        <c:varyColors val="0"/>
        <c:ser>
          <c:idx val="1"/>
          <c:order val="0"/>
          <c:tx>
            <c:strRef>
              <c:f>'G47'!$B$27</c:f>
              <c:strCache>
                <c:ptCount val="1"/>
                <c:pt idx="0">
                  <c:v>Aitorpenen kopurua, “itzultzeko”</c:v>
                </c:pt>
              </c:strCache>
            </c:strRef>
          </c:tx>
          <c:invertIfNegative val="0"/>
          <c:dLbls>
            <c:dLbl>
              <c:idx val="11"/>
              <c:spPr>
                <a:noFill/>
                <a:ln>
                  <a:noFill/>
                </a:ln>
                <a:effectLst/>
              </c:spPr>
              <c:txPr>
                <a:bodyPr wrap="square" lIns="38100" tIns="19050" rIns="38100" bIns="19050" anchor="ctr">
                  <a:spAutoFit/>
                </a:bodyPr>
                <a:lstStyle/>
                <a:p>
                  <a:pPr>
                    <a:defRPr b="0"/>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65-4AA6-95A7-9634ADC1DAA2}"/>
                </c:ext>
              </c:extLst>
            </c:dLbl>
            <c:spPr>
              <a:noFill/>
              <a:ln>
                <a:noFill/>
              </a:ln>
              <a:effectLst/>
            </c:spPr>
            <c:txPr>
              <a:bodyPr wrap="square" lIns="38100" tIns="19050" rIns="38100" bIns="19050" anchor="ctr">
                <a:spAutoFit/>
              </a:bodyPr>
              <a:lstStyle/>
              <a:p>
                <a:pPr>
                  <a:defRPr b="1"/>
                </a:pPr>
                <a:endParaRPr lang="es-E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'G47'!$A$29:$A$40</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'G47'!$B$29:$B$40</c:f>
              <c:numCache>
                <c:formatCode>#,##0_ ;\-#,##0\ </c:formatCode>
                <c:ptCount val="12"/>
                <c:pt idx="0">
                  <c:v>236808</c:v>
                </c:pt>
                <c:pt idx="1">
                  <c:v>237625</c:v>
                </c:pt>
                <c:pt idx="2">
                  <c:v>230745</c:v>
                </c:pt>
                <c:pt idx="3">
                  <c:v>211586</c:v>
                </c:pt>
                <c:pt idx="4">
                  <c:v>222131</c:v>
                </c:pt>
                <c:pt idx="5">
                  <c:v>198331</c:v>
                </c:pt>
                <c:pt idx="6">
                  <c:v>216509</c:v>
                </c:pt>
                <c:pt idx="7">
                  <c:v>210528</c:v>
                </c:pt>
                <c:pt idx="8">
                  <c:v>224619.36600000001</c:v>
                </c:pt>
                <c:pt idx="9">
                  <c:v>201466</c:v>
                </c:pt>
                <c:pt idx="10">
                  <c:v>233293</c:v>
                </c:pt>
                <c:pt idx="11">
                  <c:v>237346</c:v>
                </c:pt>
              </c:numCache>
            </c:numRef>
          </c:val>
          <c:extLst>
            <c:ext xmlns:c16="http://schemas.microsoft.com/office/drawing/2014/chart" uri="{C3380CC4-5D6E-409C-BE32-E72D297353CC}">
              <c16:uniqueId val="{00000002-0A46-494F-8A0D-974EFB3DDB05}"/>
            </c:ext>
          </c:extLst>
        </c:ser>
        <c:ser>
          <c:idx val="2"/>
          <c:order val="1"/>
          <c:tx>
            <c:strRef>
              <c:f>'G47'!$C$27</c:f>
              <c:strCache>
                <c:ptCount val="1"/>
                <c:pt idx="0">
                  <c:v>Aitorpenen kopurua, “ordaintzeko”</c:v>
                </c:pt>
              </c:strCache>
            </c:strRef>
          </c:tx>
          <c:invertIfNegative val="0"/>
          <c:dLbls>
            <c:dLbl>
              <c:idx val="8"/>
              <c:numFmt formatCode="#,##0" sourceLinked="0"/>
              <c:spPr/>
              <c:txPr>
                <a:bodyPr/>
                <a:lstStyle/>
                <a:p>
                  <a:pPr>
                    <a:defRPr b="1"/>
                  </a:pPr>
                  <a:endParaRPr lang="es-ES"/>
                </a:p>
              </c:txPr>
              <c:showLegendKey val="0"/>
              <c:showVal val="0"/>
              <c:showCatName val="0"/>
              <c:showSerName val="0"/>
              <c:showPercent val="0"/>
              <c:showBubbleSize val="0"/>
              <c:extLst>
                <c:ext xmlns:c16="http://schemas.microsoft.com/office/drawing/2014/chart" uri="{C3380CC4-5D6E-409C-BE32-E72D297353CC}">
                  <c16:uniqueId val="{00000003-0A46-494F-8A0D-974EFB3DDB05}"/>
                </c:ext>
              </c:extLst>
            </c:dLbl>
            <c:dLbl>
              <c:idx val="9"/>
              <c:numFmt formatCode="#,##0" sourceLinked="0"/>
              <c:spPr>
                <a:noFill/>
                <a:ln>
                  <a:noFill/>
                </a:ln>
                <a:effectLst/>
              </c:spPr>
              <c:txPr>
                <a:bodyPr/>
                <a:lstStyle/>
                <a:p>
                  <a:pPr>
                    <a:defRPr b="1"/>
                  </a:pPr>
                  <a:endParaRPr lang="es-ES"/>
                </a:p>
              </c:txPr>
              <c:showLegendKey val="0"/>
              <c:showVal val="0"/>
              <c:showCatName val="0"/>
              <c:showSerName val="0"/>
              <c:showPercent val="0"/>
              <c:showBubbleSize val="0"/>
              <c:extLst>
                <c:ext xmlns:c16="http://schemas.microsoft.com/office/drawing/2014/chart" uri="{C3380CC4-5D6E-409C-BE32-E72D297353CC}">
                  <c16:uniqueId val="{00000004-0A46-494F-8A0D-974EFB3DDB05}"/>
                </c:ext>
              </c:extLst>
            </c:dLbl>
            <c:dLbl>
              <c:idx val="11"/>
              <c:numFmt formatCode="#,##0" sourceLinked="0"/>
              <c:spPr>
                <a:noFill/>
                <a:ln>
                  <a:noFill/>
                </a:ln>
                <a:effectLst/>
              </c:spPr>
              <c:txPr>
                <a:bodyPr wrap="square" lIns="38100" tIns="19050" rIns="38100" bIns="19050" anchor="ctr">
                  <a:spAutoFit/>
                </a:bodyPr>
                <a:lstStyle/>
                <a:p>
                  <a:pPr>
                    <a:defRPr b="0"/>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65-4AA6-95A7-9634ADC1DAA2}"/>
                </c:ext>
              </c:extLst>
            </c:dLbl>
            <c:numFmt formatCode="#,##0" sourceLinked="0"/>
            <c:spPr>
              <a:noFill/>
              <a:ln>
                <a:noFill/>
              </a:ln>
              <a:effectLst/>
            </c:spPr>
            <c:txPr>
              <a:bodyPr wrap="square" lIns="38100" tIns="19050" rIns="38100" bIns="19050" anchor="ctr">
                <a:spAutoFit/>
              </a:bodyPr>
              <a:lstStyle/>
              <a:p>
                <a:pPr>
                  <a:defRPr b="1"/>
                </a:pPr>
                <a:endParaRPr lang="es-E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'G47'!$A$29:$A$40</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'G47'!$C$29:$C$40</c:f>
              <c:numCache>
                <c:formatCode>#,##0_ ;\-#,##0\ </c:formatCode>
                <c:ptCount val="12"/>
                <c:pt idx="0">
                  <c:v>82185</c:v>
                </c:pt>
                <c:pt idx="1">
                  <c:v>83528</c:v>
                </c:pt>
                <c:pt idx="2">
                  <c:v>99745</c:v>
                </c:pt>
                <c:pt idx="3">
                  <c:v>91870</c:v>
                </c:pt>
                <c:pt idx="4">
                  <c:v>89308</c:v>
                </c:pt>
                <c:pt idx="5">
                  <c:v>94958</c:v>
                </c:pt>
                <c:pt idx="6">
                  <c:v>100568</c:v>
                </c:pt>
                <c:pt idx="7">
                  <c:v>111261</c:v>
                </c:pt>
                <c:pt idx="8">
                  <c:v>106015.04000000001</c:v>
                </c:pt>
                <c:pt idx="9">
                  <c:v>120422</c:v>
                </c:pt>
                <c:pt idx="10">
                  <c:v>119967</c:v>
                </c:pt>
                <c:pt idx="11">
                  <c:v>118597</c:v>
                </c:pt>
              </c:numCache>
            </c:numRef>
          </c:val>
          <c:extLst>
            <c:ext xmlns:c16="http://schemas.microsoft.com/office/drawing/2014/chart" uri="{C3380CC4-5D6E-409C-BE32-E72D297353CC}">
              <c16:uniqueId val="{00000005-0A46-494F-8A0D-974EFB3DDB05}"/>
            </c:ext>
          </c:extLst>
        </c:ser>
        <c:dLbls>
          <c:showLegendKey val="0"/>
          <c:showVal val="0"/>
          <c:showCatName val="0"/>
          <c:showSerName val="0"/>
          <c:showPercent val="0"/>
          <c:showBubbleSize val="0"/>
        </c:dLbls>
        <c:gapWidth val="76"/>
        <c:overlap val="100"/>
        <c:axId val="139043968"/>
        <c:axId val="139045504"/>
      </c:barChart>
      <c:catAx>
        <c:axId val="139043968"/>
        <c:scaling>
          <c:orientation val="minMax"/>
        </c:scaling>
        <c:delete val="0"/>
        <c:axPos val="b"/>
        <c:numFmt formatCode="General" sourceLinked="1"/>
        <c:majorTickMark val="out"/>
        <c:minorTickMark val="none"/>
        <c:tickLblPos val="nextTo"/>
        <c:crossAx val="139045504"/>
        <c:crosses val="autoZero"/>
        <c:auto val="1"/>
        <c:lblAlgn val="ctr"/>
        <c:lblOffset val="100"/>
        <c:noMultiLvlLbl val="0"/>
      </c:catAx>
      <c:valAx>
        <c:axId val="139045504"/>
        <c:scaling>
          <c:orientation val="minMax"/>
        </c:scaling>
        <c:delete val="0"/>
        <c:axPos val="l"/>
        <c:majorGridlines>
          <c:spPr>
            <a:ln>
              <a:solidFill>
                <a:schemeClr val="bg1">
                  <a:lumMod val="85000"/>
                </a:schemeClr>
              </a:solidFill>
            </a:ln>
          </c:spPr>
        </c:majorGridlines>
        <c:numFmt formatCode="#,##0_ ;\-#,##0\ " sourceLinked="1"/>
        <c:majorTickMark val="out"/>
        <c:minorTickMark val="none"/>
        <c:tickLblPos val="nextTo"/>
        <c:crossAx val="139043968"/>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70551943686297"/>
          <c:y val="3.6298753554524332E-2"/>
          <c:w val="0.82850825698902986"/>
          <c:h val="0.8030599157777889"/>
        </c:manualLayout>
      </c:layout>
      <c:barChart>
        <c:barDir val="col"/>
        <c:grouping val="clustered"/>
        <c:varyColors val="0"/>
        <c:ser>
          <c:idx val="1"/>
          <c:order val="0"/>
          <c:tx>
            <c:strRef>
              <c:f>'G48'!$B$31</c:f>
              <c:strCache>
                <c:ptCount val="1"/>
                <c:pt idx="0">
                  <c:v>Ordaindu beharreko zenbatekoa</c:v>
                </c:pt>
              </c:strCache>
            </c:strRef>
          </c:tx>
          <c:spPr>
            <a:solidFill>
              <a:schemeClr val="tx2">
                <a:lumMod val="40000"/>
                <a:lumOff val="60000"/>
              </a:schemeClr>
            </a:solidFill>
          </c:spPr>
          <c:invertIfNegative val="0"/>
          <c:dLbls>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3D-4E39-ADD0-D3CF847EC246}"/>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D9-491E-9B27-EE0F9444BBE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'G48'!$A$33:$A$44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'G48'!$B$33:$B$44</c:f>
              <c:numCache>
                <c:formatCode>#,##0_ ;\-#,##0\ </c:formatCode>
                <c:ptCount val="12"/>
                <c:pt idx="0">
                  <c:v>96576.254000000001</c:v>
                </c:pt>
                <c:pt idx="1">
                  <c:v>90014.588000000003</c:v>
                </c:pt>
                <c:pt idx="2">
                  <c:v>126538.98699999999</c:v>
                </c:pt>
                <c:pt idx="3">
                  <c:v>89274.188999999998</c:v>
                </c:pt>
                <c:pt idx="4">
                  <c:v>90756.111000000004</c:v>
                </c:pt>
                <c:pt idx="5">
                  <c:v>109397.39200000001</c:v>
                </c:pt>
                <c:pt idx="6">
                  <c:v>124091.908</c:v>
                </c:pt>
                <c:pt idx="7">
                  <c:v>155476</c:v>
                </c:pt>
                <c:pt idx="8">
                  <c:v>177646</c:v>
                </c:pt>
                <c:pt idx="9">
                  <c:v>207449</c:v>
                </c:pt>
                <c:pt idx="10">
                  <c:v>218324</c:v>
                </c:pt>
                <c:pt idx="11">
                  <c:v>224516</c:v>
                </c:pt>
              </c:numCache>
            </c:numRef>
          </c:val>
          <c:extLst>
            <c:ext xmlns:c16="http://schemas.microsoft.com/office/drawing/2014/chart" uri="{C3380CC4-5D6E-409C-BE32-E72D297353CC}">
              <c16:uniqueId val="{00000001-2DDC-4B90-A18C-252B099279A8}"/>
            </c:ext>
          </c:extLst>
        </c:ser>
        <c:ser>
          <c:idx val="2"/>
          <c:order val="1"/>
          <c:tx>
            <c:strRef>
              <c:f>'G48'!$C$31</c:f>
              <c:strCache>
                <c:ptCount val="1"/>
                <c:pt idx="0">
                  <c:v>Itzuli beharreko zenbatekoa</c:v>
                </c:pt>
              </c:strCache>
            </c:strRef>
          </c:tx>
          <c:spPr>
            <a:solidFill>
              <a:schemeClr val="accent1"/>
            </a:solidFill>
          </c:spPr>
          <c:invertIfNegative val="0"/>
          <c:dLbls>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3D-4E39-ADD0-D3CF847EC246}"/>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D9-491E-9B27-EE0F9444BBE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'G48'!$A$33:$A$44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'G48'!$C$33:$C$44</c:f>
              <c:numCache>
                <c:formatCode>#,##0_ ;\-#,##0\ </c:formatCode>
                <c:ptCount val="12"/>
                <c:pt idx="0">
                  <c:v>-242527.91</c:v>
                </c:pt>
                <c:pt idx="1">
                  <c:v>-224438.011</c:v>
                </c:pt>
                <c:pt idx="2">
                  <c:v>-219516.481</c:v>
                </c:pt>
                <c:pt idx="3">
                  <c:v>-217318.717</c:v>
                </c:pt>
                <c:pt idx="4">
                  <c:v>-189377.902</c:v>
                </c:pt>
                <c:pt idx="5">
                  <c:v>-185305.11</c:v>
                </c:pt>
                <c:pt idx="6">
                  <c:v>-193818.82199999999</c:v>
                </c:pt>
                <c:pt idx="7">
                  <c:v>-177028</c:v>
                </c:pt>
                <c:pt idx="8">
                  <c:v>-178609</c:v>
                </c:pt>
                <c:pt idx="9">
                  <c:v>-167723</c:v>
                </c:pt>
                <c:pt idx="10">
                  <c:v>-186047</c:v>
                </c:pt>
                <c:pt idx="11">
                  <c:v>-209127</c:v>
                </c:pt>
              </c:numCache>
            </c:numRef>
          </c:val>
          <c:extLst>
            <c:ext xmlns:c16="http://schemas.microsoft.com/office/drawing/2014/chart" uri="{C3380CC4-5D6E-409C-BE32-E72D297353CC}">
              <c16:uniqueId val="{00000003-2DDC-4B90-A18C-252B099279A8}"/>
            </c:ext>
          </c:extLst>
        </c:ser>
        <c:ser>
          <c:idx val="3"/>
          <c:order val="2"/>
          <c:tx>
            <c:strRef>
              <c:f>'G48'!$D$31</c:f>
              <c:strCache>
                <c:ptCount val="1"/>
                <c:pt idx="0">
                  <c:v>Kanpainaren saldoa </c:v>
                </c:pt>
              </c:strCache>
            </c:strRef>
          </c:tx>
          <c:spPr>
            <a:solidFill>
              <a:schemeClr val="accent2"/>
            </a:solidFill>
          </c:spPr>
          <c:invertIfNegative val="0"/>
          <c:dLbls>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63D-4E39-ADD0-D3CF847EC246}"/>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D9-491E-9B27-EE0F9444BBE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'G48'!$A$33:$A$44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'G48'!$D$33:$D$44</c:f>
              <c:numCache>
                <c:formatCode>#,##0_ ;\-#,##0\ </c:formatCode>
                <c:ptCount val="12"/>
                <c:pt idx="0">
                  <c:v>-145951.65600000002</c:v>
                </c:pt>
                <c:pt idx="1">
                  <c:v>-134423.42300000001</c:v>
                </c:pt>
                <c:pt idx="2">
                  <c:v>-92977.494000000006</c:v>
                </c:pt>
                <c:pt idx="3">
                  <c:v>-128044.52800000001</c:v>
                </c:pt>
                <c:pt idx="4">
                  <c:v>-98621.790999999997</c:v>
                </c:pt>
                <c:pt idx="5">
                  <c:v>-75907.717999999979</c:v>
                </c:pt>
                <c:pt idx="6">
                  <c:v>-69726.91399999999</c:v>
                </c:pt>
                <c:pt idx="7">
                  <c:v>-21552</c:v>
                </c:pt>
                <c:pt idx="8">
                  <c:v>-963</c:v>
                </c:pt>
                <c:pt idx="9">
                  <c:v>39726</c:v>
                </c:pt>
                <c:pt idx="10">
                  <c:v>32277</c:v>
                </c:pt>
                <c:pt idx="11">
                  <c:v>15389</c:v>
                </c:pt>
              </c:numCache>
            </c:numRef>
          </c:val>
          <c:extLst>
            <c:ext xmlns:c16="http://schemas.microsoft.com/office/drawing/2014/chart" uri="{C3380CC4-5D6E-409C-BE32-E72D297353CC}">
              <c16:uniqueId val="{00000005-2DDC-4B90-A18C-252B099279A8}"/>
            </c:ext>
          </c:extLst>
        </c:ser>
        <c:dLbls>
          <c:showLegendKey val="0"/>
          <c:showVal val="0"/>
          <c:showCatName val="0"/>
          <c:showSerName val="0"/>
          <c:showPercent val="0"/>
          <c:showBubbleSize val="0"/>
        </c:dLbls>
        <c:gapWidth val="8"/>
        <c:axId val="145835904"/>
        <c:axId val="145837440"/>
      </c:barChart>
      <c:catAx>
        <c:axId val="145835904"/>
        <c:scaling>
          <c:orientation val="minMax"/>
        </c:scaling>
        <c:delete val="0"/>
        <c:axPos val="b"/>
        <c:majorGridlines>
          <c:spPr>
            <a:ln>
              <a:solidFill>
                <a:schemeClr val="bg1">
                  <a:lumMod val="85000"/>
                </a:schemeClr>
              </a:solidFill>
            </a:ln>
          </c:spPr>
        </c:majorGridlines>
        <c:numFmt formatCode="General" sourceLinked="1"/>
        <c:majorTickMark val="none"/>
        <c:minorTickMark val="none"/>
        <c:tickLblPos val="low"/>
        <c:crossAx val="145837440"/>
        <c:crosses val="autoZero"/>
        <c:auto val="1"/>
        <c:lblAlgn val="ctr"/>
        <c:lblOffset val="100"/>
        <c:noMultiLvlLbl val="0"/>
      </c:catAx>
      <c:valAx>
        <c:axId val="145837440"/>
        <c:scaling>
          <c:orientation val="minMax"/>
          <c:min val="-300000"/>
        </c:scaling>
        <c:delete val="0"/>
        <c:axPos val="l"/>
        <c:title>
          <c:tx>
            <c:rich>
              <a:bodyPr rot="-5400000" vert="horz"/>
              <a:lstStyle/>
              <a:p>
                <a:pPr>
                  <a:defRPr b="0"/>
                </a:pPr>
                <a:r>
                  <a:rPr lang="eu-ES" b="0"/>
                  <a:t>milaka eurotan</a:t>
                </a:r>
              </a:p>
            </c:rich>
          </c:tx>
          <c:layout>
            <c:manualLayout>
              <c:xMode val="edge"/>
              <c:yMode val="edge"/>
              <c:x val="1.4456836018174308E-2"/>
              <c:y val="0.33469606752230407"/>
            </c:manualLayout>
          </c:layout>
          <c:overlay val="0"/>
        </c:title>
        <c:numFmt formatCode="#,##0_ ;\-#,##0\ " sourceLinked="1"/>
        <c:majorTickMark val="out"/>
        <c:minorTickMark val="none"/>
        <c:tickLblPos val="nextTo"/>
        <c:crossAx val="145835904"/>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0973874388718899"/>
          <c:y val="8.5645784554424842E-2"/>
          <c:w val="0.63548200416754153"/>
          <c:h val="0.76765837482215216"/>
        </c:manualLayout>
      </c:layout>
      <c:barChart>
        <c:barDir val="col"/>
        <c:grouping val="clustered"/>
        <c:varyColors val="0"/>
        <c:ser>
          <c:idx val="1"/>
          <c:order val="0"/>
          <c:tx>
            <c:strRef>
              <c:f>'G53'!$B$26</c:f>
              <c:strCache>
                <c:ptCount val="1"/>
                <c:pt idx="0">
                  <c:v>Lurzati kop.</c:v>
                </c:pt>
              </c:strCache>
            </c:strRef>
          </c:tx>
          <c:invertIfNegative val="0"/>
          <c:dLbls>
            <c:dLbl>
              <c:idx val="11"/>
              <c:layout>
                <c:manualLayout>
                  <c:x val="-1.3988073471810029E-16"/>
                  <c:y val="1.2218405440365282E-2"/>
                </c:manualLayout>
              </c:layout>
              <c:spPr>
                <a:noFill/>
                <a:ln>
                  <a:noFill/>
                </a:ln>
                <a:effectLst/>
              </c:spPr>
              <c:txPr>
                <a:bodyPr wrap="square" lIns="38100" tIns="19050" rIns="38100" bIns="19050" anchor="ctr">
                  <a:spAutoFit/>
                </a:bodyPr>
                <a:lstStyle/>
                <a:p>
                  <a:pPr>
                    <a:defRPr b="0"/>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49-497D-868D-26934ECB694F}"/>
                </c:ext>
              </c:extLst>
            </c:dLbl>
            <c:dLbl>
              <c:idx val="12"/>
              <c:layout>
                <c:manualLayout>
                  <c:x val="-1.1444919597187032E-2"/>
                  <c:y val="-3.6655216321095849E-2"/>
                </c:manualLayout>
              </c:layout>
              <c:spPr>
                <a:noFill/>
                <a:ln>
                  <a:noFill/>
                </a:ln>
                <a:effectLst/>
              </c:spPr>
              <c:txPr>
                <a:bodyPr wrap="square" lIns="38100" tIns="19050" rIns="38100" bIns="19050" anchor="ctr">
                  <a:spAutoFit/>
                </a:bodyPr>
                <a:lstStyle/>
                <a:p>
                  <a:pPr>
                    <a:defRPr b="1"/>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0F-4E5F-9CE2-0B1C21F893B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numRef>
              <c:f>'G53'!$A$28:$A$39</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'G53'!$B$28:$B$39</c:f>
              <c:numCache>
                <c:formatCode>#,##0_ ;\-#,##0\ </c:formatCode>
                <c:ptCount val="12"/>
                <c:pt idx="0">
                  <c:v>674358</c:v>
                </c:pt>
                <c:pt idx="1">
                  <c:v>664963</c:v>
                </c:pt>
                <c:pt idx="2">
                  <c:v>659476</c:v>
                </c:pt>
                <c:pt idx="3">
                  <c:v>655509</c:v>
                </c:pt>
                <c:pt idx="4">
                  <c:v>648587</c:v>
                </c:pt>
                <c:pt idx="5">
                  <c:v>649060</c:v>
                </c:pt>
                <c:pt idx="6">
                  <c:v>649298</c:v>
                </c:pt>
                <c:pt idx="7">
                  <c:v>643134</c:v>
                </c:pt>
                <c:pt idx="8">
                  <c:v>640437</c:v>
                </c:pt>
                <c:pt idx="9">
                  <c:v>640828</c:v>
                </c:pt>
                <c:pt idx="10">
                  <c:v>641036</c:v>
                </c:pt>
                <c:pt idx="11">
                  <c:v>641516</c:v>
                </c:pt>
              </c:numCache>
            </c:numRef>
          </c:val>
          <c:extLst>
            <c:ext xmlns:c16="http://schemas.microsoft.com/office/drawing/2014/chart" uri="{C3380CC4-5D6E-409C-BE32-E72D297353CC}">
              <c16:uniqueId val="{00000002-56DC-4182-ABDE-F24D79B30B20}"/>
            </c:ext>
          </c:extLst>
        </c:ser>
        <c:ser>
          <c:idx val="2"/>
          <c:order val="1"/>
          <c:tx>
            <c:strRef>
              <c:f>'G53'!$C$26</c:f>
              <c:strCache>
                <c:ptCount val="1"/>
                <c:pt idx="0">
                  <c:v>Unitate kop.</c:v>
                </c:pt>
              </c:strCache>
            </c:strRef>
          </c:tx>
          <c:spPr>
            <a:solidFill>
              <a:schemeClr val="accent1">
                <a:lumMod val="40000"/>
                <a:lumOff val="60000"/>
              </a:schemeClr>
            </a:solidFill>
          </c:spPr>
          <c:invertIfNegative val="0"/>
          <c:dLbls>
            <c:dLbl>
              <c:idx val="11"/>
              <c:layout>
                <c:manualLayout>
                  <c:x val="-1.3352406196718042E-2"/>
                  <c:y val="-2.8000189006931013E-17"/>
                </c:manualLayout>
              </c:layout>
              <c:numFmt formatCode="#,##0" sourceLinked="0"/>
              <c:spPr>
                <a:noFill/>
                <a:ln>
                  <a:noFill/>
                </a:ln>
                <a:effectLst/>
              </c:spPr>
              <c:txPr>
                <a:bodyPr wrap="square" lIns="38100" tIns="19050" rIns="38100" bIns="19050" anchor="ctr">
                  <a:spAutoFit/>
                </a:bodyPr>
                <a:lstStyle/>
                <a:p>
                  <a:pPr>
                    <a:defRPr b="0" i="0"/>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749-497D-868D-26934ECB694F}"/>
                </c:ext>
              </c:extLst>
            </c:dLbl>
            <c:dLbl>
              <c:idx val="12"/>
              <c:layout>
                <c:manualLayout>
                  <c:x val="0"/>
                  <c:y val="-3.05460136009132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0F-4E5F-9CE2-0B1C21F893BA}"/>
                </c:ext>
              </c:extLst>
            </c:dLbl>
            <c:numFmt formatCode="#,##0" sourceLinked="0"/>
            <c:spPr>
              <a:noFill/>
              <a:ln>
                <a:noFill/>
              </a:ln>
              <a:effectLst/>
            </c:spPr>
            <c:txPr>
              <a:bodyPr wrap="square" lIns="38100" tIns="19050" rIns="38100" bIns="19050" anchor="ctr">
                <a:spAutoFit/>
              </a:bodyPr>
              <a:lstStyle/>
              <a:p>
                <a:pPr>
                  <a:defRPr b="1" i="0"/>
                </a:pPr>
                <a:endParaRPr lang="es-E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'G53'!$A$28:$A$39</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'G53'!$C$28:$C$39</c:f>
              <c:numCache>
                <c:formatCode>#,##0_ ;\-#,##0\ </c:formatCode>
                <c:ptCount val="12"/>
                <c:pt idx="0">
                  <c:v>1049029</c:v>
                </c:pt>
                <c:pt idx="1">
                  <c:v>1068556</c:v>
                </c:pt>
                <c:pt idx="2">
                  <c:v>1084868</c:v>
                </c:pt>
                <c:pt idx="3">
                  <c:v>1098151</c:v>
                </c:pt>
                <c:pt idx="4">
                  <c:v>1112891</c:v>
                </c:pt>
                <c:pt idx="5">
                  <c:v>1121255</c:v>
                </c:pt>
                <c:pt idx="6">
                  <c:v>1128546</c:v>
                </c:pt>
                <c:pt idx="7">
                  <c:v>1135222</c:v>
                </c:pt>
                <c:pt idx="8">
                  <c:v>1140894</c:v>
                </c:pt>
                <c:pt idx="9">
                  <c:v>1147626</c:v>
                </c:pt>
                <c:pt idx="10">
                  <c:v>1155695</c:v>
                </c:pt>
                <c:pt idx="11">
                  <c:v>1163278</c:v>
                </c:pt>
              </c:numCache>
            </c:numRef>
          </c:val>
          <c:extLst>
            <c:ext xmlns:c16="http://schemas.microsoft.com/office/drawing/2014/chart" uri="{C3380CC4-5D6E-409C-BE32-E72D297353CC}">
              <c16:uniqueId val="{00000005-56DC-4182-ABDE-F24D79B30B20}"/>
            </c:ext>
          </c:extLst>
        </c:ser>
        <c:dLbls>
          <c:showLegendKey val="0"/>
          <c:showVal val="0"/>
          <c:showCatName val="0"/>
          <c:showSerName val="0"/>
          <c:showPercent val="0"/>
          <c:showBubbleSize val="0"/>
        </c:dLbls>
        <c:gapWidth val="65"/>
        <c:axId val="130008960"/>
        <c:axId val="130010496"/>
      </c:barChart>
      <c:lineChart>
        <c:grouping val="standard"/>
        <c:varyColors val="0"/>
        <c:ser>
          <c:idx val="3"/>
          <c:order val="2"/>
          <c:tx>
            <c:strRef>
              <c:f>'G53'!$D$26</c:f>
              <c:strCache>
                <c:ptCount val="1"/>
                <c:pt idx="0">
                  <c:v>Katastro balioa</c:v>
                </c:pt>
              </c:strCache>
            </c:strRef>
          </c:tx>
          <c:spPr>
            <a:ln>
              <a:solidFill>
                <a:srgbClr val="00B0F0"/>
              </a:solidFill>
            </a:ln>
          </c:spPr>
          <c:marker>
            <c:symbol val="none"/>
          </c:marker>
          <c:dLbls>
            <c:dLbl>
              <c:idx val="11"/>
              <c:layout>
                <c:manualLayout>
                  <c:x val="-4.3872191789216419E-2"/>
                  <c:y val="-4.27644190412784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749-497D-868D-26934ECB694F}"/>
                </c:ext>
              </c:extLst>
            </c:dLbl>
            <c:dLbl>
              <c:idx val="12"/>
              <c:layout>
                <c:manualLayout>
                  <c:x val="-4.5779678388747573E-2"/>
                  <c:y val="-6.7201229922009054E-2"/>
                </c:manualLayout>
              </c:layout>
              <c:numFmt formatCode="#,##0" sourceLinked="0"/>
              <c:spPr>
                <a:noFill/>
                <a:ln>
                  <a:noFill/>
                </a:ln>
                <a:effectLst/>
              </c:spPr>
              <c:txPr>
                <a:bodyPr wrap="square" lIns="38100" tIns="19050" rIns="38100" bIns="19050" anchor="ctr">
                  <a:spAutoFit/>
                </a:bodyPr>
                <a:lstStyle/>
                <a:p>
                  <a:pPr>
                    <a:defRPr b="1"/>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0F-4E5F-9CE2-0B1C21F893BA}"/>
                </c:ext>
              </c:extLst>
            </c:dLbl>
            <c:numFmt formatCode="#,##0" sourceLinked="0"/>
            <c:spPr>
              <a:noFill/>
              <a:ln>
                <a:noFill/>
              </a:ln>
              <a:effectLst/>
            </c:spPr>
            <c:txPr>
              <a:bodyPr wrap="square" lIns="38100" tIns="19050" rIns="38100" bIns="19050" anchor="ctr">
                <a:spAutoFit/>
              </a:bodyPr>
              <a:lstStyle/>
              <a:p>
                <a:pPr>
                  <a:defRPr b="0"/>
                </a:pPr>
                <a:endParaRPr lang="es-ES"/>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numRef>
              <c:f>'G53'!$A$28:$A$39</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'G53'!$D$28:$D$39</c:f>
              <c:numCache>
                <c:formatCode>#,##0_ ;\-#,##0\ </c:formatCode>
                <c:ptCount val="12"/>
                <c:pt idx="0">
                  <c:v>39212</c:v>
                </c:pt>
                <c:pt idx="1">
                  <c:v>39778</c:v>
                </c:pt>
                <c:pt idx="2">
                  <c:v>42967</c:v>
                </c:pt>
                <c:pt idx="3">
                  <c:v>43542</c:v>
                </c:pt>
                <c:pt idx="4">
                  <c:v>42460</c:v>
                </c:pt>
                <c:pt idx="5">
                  <c:v>42474</c:v>
                </c:pt>
                <c:pt idx="6">
                  <c:v>44405</c:v>
                </c:pt>
                <c:pt idx="7">
                  <c:v>44145</c:v>
                </c:pt>
                <c:pt idx="8">
                  <c:v>45078</c:v>
                </c:pt>
                <c:pt idx="9">
                  <c:v>45534</c:v>
                </c:pt>
                <c:pt idx="10">
                  <c:v>45044</c:v>
                </c:pt>
                <c:pt idx="11">
                  <c:v>47268</c:v>
                </c:pt>
              </c:numCache>
            </c:numRef>
          </c:val>
          <c:smooth val="0"/>
          <c:extLst>
            <c:ext xmlns:c16="http://schemas.microsoft.com/office/drawing/2014/chart" uri="{C3380CC4-5D6E-409C-BE32-E72D297353CC}">
              <c16:uniqueId val="{00000008-56DC-4182-ABDE-F24D79B30B20}"/>
            </c:ext>
          </c:extLst>
        </c:ser>
        <c:dLbls>
          <c:showLegendKey val="0"/>
          <c:showVal val="0"/>
          <c:showCatName val="0"/>
          <c:showSerName val="0"/>
          <c:showPercent val="0"/>
          <c:showBubbleSize val="0"/>
        </c:dLbls>
        <c:marker val="1"/>
        <c:smooth val="0"/>
        <c:axId val="140512640"/>
        <c:axId val="140510720"/>
      </c:lineChart>
      <c:catAx>
        <c:axId val="130008960"/>
        <c:scaling>
          <c:orientation val="minMax"/>
        </c:scaling>
        <c:delete val="0"/>
        <c:axPos val="b"/>
        <c:numFmt formatCode="General" sourceLinked="1"/>
        <c:majorTickMark val="out"/>
        <c:minorTickMark val="none"/>
        <c:tickLblPos val="nextTo"/>
        <c:crossAx val="130010496"/>
        <c:crosses val="autoZero"/>
        <c:auto val="1"/>
        <c:lblAlgn val="ctr"/>
        <c:lblOffset val="100"/>
        <c:noMultiLvlLbl val="0"/>
      </c:catAx>
      <c:valAx>
        <c:axId val="130010496"/>
        <c:scaling>
          <c:orientation val="minMax"/>
        </c:scaling>
        <c:delete val="0"/>
        <c:axPos val="l"/>
        <c:majorGridlines>
          <c:spPr>
            <a:ln>
              <a:solidFill>
                <a:schemeClr val="bg1">
                  <a:lumMod val="85000"/>
                </a:schemeClr>
              </a:solidFill>
            </a:ln>
          </c:spPr>
        </c:majorGridlines>
        <c:title>
          <c:tx>
            <c:rich>
              <a:bodyPr rot="0" vert="horz"/>
              <a:lstStyle/>
              <a:p>
                <a:pPr>
                  <a:defRPr/>
                </a:pPr>
                <a:r>
                  <a:rPr lang="eu-ES"/>
                  <a:t>kopurua</a:t>
                </a:r>
              </a:p>
            </c:rich>
          </c:tx>
          <c:layout>
            <c:manualLayout>
              <c:xMode val="edge"/>
              <c:yMode val="edge"/>
              <c:x val="0.12799163599654523"/>
              <c:y val="1.4342288934957802E-2"/>
            </c:manualLayout>
          </c:layout>
          <c:overlay val="0"/>
        </c:title>
        <c:numFmt formatCode="#,##0_ ;\-#,##0\ " sourceLinked="1"/>
        <c:majorTickMark val="out"/>
        <c:minorTickMark val="none"/>
        <c:tickLblPos val="nextTo"/>
        <c:crossAx val="130008960"/>
        <c:crosses val="autoZero"/>
        <c:crossBetween val="between"/>
      </c:valAx>
      <c:valAx>
        <c:axId val="140510720"/>
        <c:scaling>
          <c:orientation val="minMax"/>
        </c:scaling>
        <c:delete val="0"/>
        <c:axPos val="r"/>
        <c:title>
          <c:tx>
            <c:rich>
              <a:bodyPr rot="0" vert="horz"/>
              <a:lstStyle/>
              <a:p>
                <a:pPr>
                  <a:defRPr/>
                </a:pPr>
                <a:r>
                  <a:rPr lang="eu-ES"/>
                  <a:t>Milioika eurotan</a:t>
                </a:r>
              </a:p>
            </c:rich>
          </c:tx>
          <c:layout>
            <c:manualLayout>
              <c:xMode val="edge"/>
              <c:yMode val="edge"/>
              <c:x val="0.84683878085099906"/>
              <c:y val="1.6591048109912035E-2"/>
            </c:manualLayout>
          </c:layout>
          <c:overlay val="0"/>
        </c:title>
        <c:numFmt formatCode="#,##0_ ;\-#,##0\ " sourceLinked="1"/>
        <c:majorTickMark val="out"/>
        <c:minorTickMark val="none"/>
        <c:tickLblPos val="nextTo"/>
        <c:crossAx val="140512640"/>
        <c:crosses val="max"/>
        <c:crossBetween val="between"/>
      </c:valAx>
      <c:catAx>
        <c:axId val="140512640"/>
        <c:scaling>
          <c:orientation val="minMax"/>
        </c:scaling>
        <c:delete val="1"/>
        <c:axPos val="b"/>
        <c:numFmt formatCode="General" sourceLinked="1"/>
        <c:majorTickMark val="out"/>
        <c:minorTickMark val="none"/>
        <c:tickLblPos val="nextTo"/>
        <c:crossAx val="140510720"/>
        <c:crosses val="autoZero"/>
        <c:auto val="1"/>
        <c:lblAlgn val="ctr"/>
        <c:lblOffset val="100"/>
        <c:noMultiLvlLbl val="0"/>
      </c:cat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'G54'!$B$26</c:f>
              <c:strCache>
                <c:ptCount val="1"/>
                <c:pt idx="0">
                  <c:v>Tasatutako higiezinen kop.</c:v>
                </c:pt>
              </c:strCache>
            </c:strRef>
          </c:tx>
          <c:marker>
            <c:symbol val="none"/>
          </c:marker>
          <c:dLbls>
            <c:dLbl>
              <c:idx val="2"/>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D6-494B-A626-D8F587F38F0D}"/>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22-42E1-9803-392E1B43336A}"/>
                </c:ext>
              </c:extLst>
            </c:dLbl>
            <c:dLbl>
              <c:idx val="7"/>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22-42E1-9803-392E1B43336A}"/>
                </c:ext>
              </c:extLst>
            </c:dLbl>
            <c:dLbl>
              <c:idx val="8"/>
              <c:spPr/>
              <c:txPr>
                <a:bodyPr/>
                <a:lstStyle/>
                <a:p>
                  <a:pPr>
                    <a:defRPr b="0"/>
                  </a:pPr>
                  <a:endParaRPr lang="es-ES"/>
                </a:p>
              </c:txPr>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422-42E1-9803-392E1B43336A}"/>
                </c:ext>
              </c:extLst>
            </c:dLbl>
            <c:dLbl>
              <c:idx val="9"/>
              <c:spPr>
                <a:noFill/>
                <a:ln>
                  <a:noFill/>
                </a:ln>
                <a:effectLst/>
              </c:spPr>
              <c:txPr>
                <a:bodyPr/>
                <a:lstStyle/>
                <a:p>
                  <a:pPr>
                    <a:defRPr b="0"/>
                  </a:pPr>
                  <a:endParaRPr lang="es-ES"/>
                </a:p>
              </c:txPr>
              <c:dLblPos val="t"/>
              <c:showLegendKey val="0"/>
              <c:showVal val="1"/>
              <c:showCatName val="0"/>
              <c:showSerName val="0"/>
              <c:showPercent val="0"/>
              <c:showBubbleSize val="0"/>
              <c:extLst>
                <c:ext xmlns:c16="http://schemas.microsoft.com/office/drawing/2014/chart" uri="{C3380CC4-5D6E-409C-BE32-E72D297353CC}">
                  <c16:uniqueId val="{00000008-9422-42E1-9803-392E1B43336A}"/>
                </c:ext>
              </c:extLst>
            </c:dLbl>
            <c:dLbl>
              <c:idx val="10"/>
              <c:spPr>
                <a:noFill/>
                <a:ln>
                  <a:noFill/>
                </a:ln>
                <a:effectLst/>
              </c:spPr>
              <c:txPr>
                <a:bodyPr wrap="square" lIns="38100" tIns="19050" rIns="38100" bIns="19050" anchor="ctr">
                  <a:spAutoFit/>
                </a:bodyPr>
                <a:lstStyle/>
                <a:p>
                  <a:pPr>
                    <a:defRPr b="0"/>
                  </a:pPr>
                  <a:endParaRPr lang="es-E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78-45A0-9C65-B33AB430B6B5}"/>
                </c:ext>
              </c:extLst>
            </c:dLbl>
            <c:dLbl>
              <c:idx val="11"/>
              <c:spPr>
                <a:noFill/>
                <a:ln>
                  <a:noFill/>
                </a:ln>
                <a:effectLst/>
              </c:spPr>
              <c:txPr>
                <a:bodyPr wrap="square" lIns="38100" tIns="19050" rIns="38100" bIns="19050" anchor="ctr">
                  <a:spAutoFit/>
                </a:bodyPr>
                <a:lstStyle/>
                <a:p>
                  <a:pPr>
                    <a:defRPr b="0"/>
                  </a:pPr>
                  <a:endParaRPr lang="es-ES"/>
                </a:p>
              </c:txPr>
              <c:dLblPos val="t"/>
              <c:showLegendKey val="0"/>
              <c:showVal val="1"/>
              <c:showCatName val="0"/>
              <c:showSerName val="0"/>
              <c:showPercent val="0"/>
              <c:showBubbleSize val="0"/>
              <c:extLst>
                <c:ext xmlns:c16="http://schemas.microsoft.com/office/drawing/2014/chart" uri="{C3380CC4-5D6E-409C-BE32-E72D297353CC}">
                  <c16:uniqueId val="{00000000-76F8-4781-A18D-6D4227FDD7E5}"/>
                </c:ext>
              </c:extLst>
            </c:dLbl>
            <c:dLbl>
              <c:idx val="12"/>
              <c:spPr>
                <a:noFill/>
                <a:ln>
                  <a:noFill/>
                </a:ln>
                <a:effectLst/>
              </c:spPr>
              <c:txPr>
                <a:bodyPr wrap="square" lIns="38100" tIns="19050" rIns="38100" bIns="19050" anchor="ctr">
                  <a:spAutoFit/>
                </a:bodyPr>
                <a:lstStyle/>
                <a:p>
                  <a:pPr>
                    <a:defRPr b="1"/>
                  </a:pPr>
                  <a:endParaRPr lang="es-ES"/>
                </a:p>
              </c:txPr>
              <c:dLblPos val="t"/>
              <c:showLegendKey val="0"/>
              <c:showVal val="1"/>
              <c:showCatName val="0"/>
              <c:showSerName val="0"/>
              <c:showPercent val="0"/>
              <c:showBubbleSize val="0"/>
              <c:extLst>
                <c:ext xmlns:c16="http://schemas.microsoft.com/office/drawing/2014/chart" uri="{C3380CC4-5D6E-409C-BE32-E72D297353CC}">
                  <c16:uniqueId val="{00000000-A8A5-45B5-82F1-A6F25EF54B4A}"/>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'G54'!$A$28:$A$39</c:f>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'G54'!$B$28:$B$39</c:f>
              <c:numCache>
                <c:formatCode>#,##0</c:formatCode>
                <c:ptCount val="12"/>
                <c:pt idx="0">
                  <c:v>25451</c:v>
                </c:pt>
                <c:pt idx="1">
                  <c:v>25698</c:v>
                </c:pt>
                <c:pt idx="2">
                  <c:v>12599</c:v>
                </c:pt>
                <c:pt idx="3">
                  <c:v>13129</c:v>
                </c:pt>
                <c:pt idx="4">
                  <c:v>8681</c:v>
                </c:pt>
                <c:pt idx="5">
                  <c:v>9793.5</c:v>
                </c:pt>
                <c:pt idx="6">
                  <c:v>8546</c:v>
                </c:pt>
                <c:pt idx="7">
                  <c:v>7627</c:v>
                </c:pt>
                <c:pt idx="8">
                  <c:v>10206</c:v>
                </c:pt>
                <c:pt idx="9">
                  <c:v>18827</c:v>
                </c:pt>
                <c:pt idx="10">
                  <c:v>6555</c:v>
                </c:pt>
                <c:pt idx="11">
                  <c:v>9699</c:v>
                </c:pt>
              </c:numCache>
            </c:numRef>
          </c:val>
          <c:smooth val="0"/>
          <c:extLst>
            <c:ext xmlns:c16="http://schemas.microsoft.com/office/drawing/2014/chart" uri="{C3380CC4-5D6E-409C-BE32-E72D297353CC}">
              <c16:uniqueId val="{00000009-9422-42E1-9803-392E1B43336A}"/>
            </c:ext>
          </c:extLst>
        </c:ser>
        <c:dLbls>
          <c:showLegendKey val="0"/>
          <c:showVal val="0"/>
          <c:showCatName val="0"/>
          <c:showSerName val="0"/>
          <c:showPercent val="0"/>
          <c:showBubbleSize val="0"/>
        </c:dLbls>
        <c:smooth val="0"/>
        <c:axId val="140555008"/>
        <c:axId val="140556544"/>
      </c:lineChart>
      <c:catAx>
        <c:axId val="140555008"/>
        <c:scaling>
          <c:orientation val="minMax"/>
        </c:scaling>
        <c:delete val="0"/>
        <c:axPos val="b"/>
        <c:numFmt formatCode="0" sourceLinked="1"/>
        <c:majorTickMark val="out"/>
        <c:minorTickMark val="none"/>
        <c:tickLblPos val="nextTo"/>
        <c:crossAx val="140556544"/>
        <c:crosses val="autoZero"/>
        <c:auto val="1"/>
        <c:lblAlgn val="ctr"/>
        <c:lblOffset val="100"/>
        <c:noMultiLvlLbl val="0"/>
      </c:catAx>
      <c:valAx>
        <c:axId val="140556544"/>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crossAx val="140555008"/>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'G55'!$B$28</c:f>
              <c:strCache>
                <c:ptCount val="1"/>
                <c:pt idx="0">
                  <c:v>Onartutako hitzaldi kop.</c:v>
                </c:pt>
              </c:strCache>
            </c:strRef>
          </c:tx>
          <c:spPr>
            <a:solidFill>
              <a:srgbClr val="C00000"/>
            </a:solidFill>
          </c:spPr>
          <c:invertIfNegative val="0"/>
          <c:dLbls>
            <c:dLbl>
              <c:idx val="8"/>
              <c:spPr/>
              <c:txPr>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0-16E2-4B90-AD59-35D03AF02617}"/>
                </c:ext>
              </c:extLst>
            </c:dLbl>
            <c:dLbl>
              <c:idx val="9"/>
              <c:spPr>
                <a:noFill/>
                <a:ln>
                  <a:noFill/>
                </a:ln>
                <a:effectLst/>
              </c:spPr>
              <c:txPr>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1-16E2-4B90-AD59-35D03AF02617}"/>
                </c:ext>
              </c:extLst>
            </c:dLbl>
            <c:dLbl>
              <c:idx val="10"/>
              <c:spPr>
                <a:noFill/>
                <a:ln>
                  <a:noFill/>
                </a:ln>
                <a:effectLst/>
              </c:spPr>
              <c:txPr>
                <a:bodyPr wrap="square" lIns="38100" tIns="19050" rIns="38100" bIns="19050" anchor="ctr">
                  <a:spAutoFit/>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0-C778-432C-BD6F-6BDDC273A58E}"/>
                </c:ext>
              </c:extLst>
            </c:dLbl>
            <c:dLbl>
              <c:idx val="11"/>
              <c:spPr>
                <a:noFill/>
                <a:ln>
                  <a:noFill/>
                </a:ln>
                <a:effectLst/>
              </c:spPr>
              <c:txPr>
                <a:bodyPr wrap="square" lIns="38100" tIns="19050" rIns="38100" bIns="19050" anchor="ctr">
                  <a:spAutoFit/>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0-4E9B-4219-BE2C-8BECE9508F79}"/>
                </c:ext>
              </c:extLst>
            </c:dLbl>
            <c:dLbl>
              <c:idx val="12"/>
              <c:spPr>
                <a:noFill/>
                <a:ln>
                  <a:noFill/>
                </a:ln>
                <a:effectLst/>
              </c:spPr>
              <c:txPr>
                <a:bodyPr wrap="square" lIns="38100" tIns="19050" rIns="38100" bIns="19050" anchor="ctr">
                  <a:spAutoFit/>
                </a:bodyPr>
                <a:lstStyle/>
                <a:p>
                  <a:pPr>
                    <a:defRPr b="1"/>
                  </a:pPr>
                  <a:endParaRPr lang="es-ES"/>
                </a:p>
              </c:txPr>
              <c:showLegendKey val="0"/>
              <c:showVal val="1"/>
              <c:showCatName val="0"/>
              <c:showSerName val="0"/>
              <c:showPercent val="0"/>
              <c:showBubbleSize val="0"/>
              <c:extLst>
                <c:ext xmlns:c16="http://schemas.microsoft.com/office/drawing/2014/chart" uri="{C3380CC4-5D6E-409C-BE32-E72D297353CC}">
                  <c16:uniqueId val="{00000000-787C-4A64-A869-64FB53419D6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'G55'!$A$30:$A$41</c:f>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'G55'!$B$30:$B$41</c:f>
              <c:numCache>
                <c:formatCode>0</c:formatCode>
                <c:ptCount val="12"/>
                <c:pt idx="0">
                  <c:v>4</c:v>
                </c:pt>
                <c:pt idx="1">
                  <c:v>9</c:v>
                </c:pt>
                <c:pt idx="2">
                  <c:v>7</c:v>
                </c:pt>
                <c:pt idx="3">
                  <c:v>18</c:v>
                </c:pt>
                <c:pt idx="4">
                  <c:v>19</c:v>
                </c:pt>
                <c:pt idx="5">
                  <c:v>27</c:v>
                </c:pt>
                <c:pt idx="6">
                  <c:v>29</c:v>
                </c:pt>
                <c:pt idx="7">
                  <c:v>34</c:v>
                </c:pt>
                <c:pt idx="8">
                  <c:v>26</c:v>
                </c:pt>
                <c:pt idx="9">
                  <c:v>23</c:v>
                </c:pt>
                <c:pt idx="10">
                  <c:v>16</c:v>
                </c:pt>
                <c:pt idx="11">
                  <c:v>26</c:v>
                </c:pt>
              </c:numCache>
            </c:numRef>
          </c:val>
          <c:extLst>
            <c:ext xmlns:c16="http://schemas.microsoft.com/office/drawing/2014/chart" uri="{C3380CC4-5D6E-409C-BE32-E72D297353CC}">
              <c16:uniqueId val="{00000002-16E2-4B90-AD59-35D03AF02617}"/>
            </c:ext>
          </c:extLst>
        </c:ser>
        <c:dLbls>
          <c:showLegendKey val="0"/>
          <c:showVal val="0"/>
          <c:showCatName val="0"/>
          <c:showSerName val="0"/>
          <c:showPercent val="0"/>
          <c:showBubbleSize val="0"/>
        </c:dLbls>
        <c:gapWidth val="70"/>
        <c:axId val="150117760"/>
        <c:axId val="150140032"/>
      </c:barChart>
      <c:catAx>
        <c:axId val="150117760"/>
        <c:scaling>
          <c:orientation val="minMax"/>
        </c:scaling>
        <c:delete val="0"/>
        <c:axPos val="b"/>
        <c:numFmt formatCode="0" sourceLinked="1"/>
        <c:majorTickMark val="out"/>
        <c:minorTickMark val="none"/>
        <c:tickLblPos val="nextTo"/>
        <c:crossAx val="150140032"/>
        <c:crosses val="autoZero"/>
        <c:auto val="1"/>
        <c:lblAlgn val="ctr"/>
        <c:lblOffset val="100"/>
        <c:noMultiLvlLbl val="0"/>
      </c:catAx>
      <c:valAx>
        <c:axId val="150140032"/>
        <c:scaling>
          <c:orientation val="minMax"/>
          <c:max val="40"/>
        </c:scaling>
        <c:delete val="0"/>
        <c:axPos val="l"/>
        <c:majorGridlines>
          <c:spPr>
            <a:ln>
              <a:solidFill>
                <a:schemeClr val="bg1">
                  <a:lumMod val="85000"/>
                </a:schemeClr>
              </a:solidFill>
            </a:ln>
          </c:spPr>
        </c:majorGridlines>
        <c:numFmt formatCode="0" sourceLinked="1"/>
        <c:majorTickMark val="out"/>
        <c:minorTickMark val="none"/>
        <c:tickLblPos val="nextTo"/>
        <c:crossAx val="150117760"/>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'G56'!$B$26</c:f>
              <c:strCache>
                <c:ptCount val="1"/>
                <c:pt idx="0">
                  <c:v>Espedienteen kopurua</c:v>
                </c:pt>
              </c:strCache>
            </c:strRef>
          </c:tx>
          <c:spPr>
            <a:ln>
              <a:solidFill>
                <a:srgbClr val="C00000"/>
              </a:solidFill>
            </a:ln>
          </c:spPr>
          <c:marker>
            <c:symbol val="none"/>
          </c:marker>
          <c:dLbls>
            <c:dLbl>
              <c:idx val="1"/>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F0-44A7-BB27-E3534986C4CE}"/>
                </c:ext>
              </c:extLst>
            </c:dLbl>
            <c:dLbl>
              <c:idx val="8"/>
              <c:spPr/>
              <c:txPr>
                <a:bodyPr/>
                <a:lstStyle/>
                <a:p>
                  <a:pPr>
                    <a:defRPr b="0"/>
                  </a:pPr>
                  <a:endParaRPr lang="es-E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263-424C-8083-09116151D5B2}"/>
                </c:ext>
              </c:extLst>
            </c:dLbl>
            <c:dLbl>
              <c:idx val="9"/>
              <c:spPr>
                <a:noFill/>
                <a:ln>
                  <a:noFill/>
                </a:ln>
                <a:effectLst/>
              </c:spPr>
              <c:txPr>
                <a:bodyPr/>
                <a:lstStyle/>
                <a:p>
                  <a:pPr>
                    <a:defRPr b="0"/>
                  </a:pPr>
                  <a:endParaRPr lang="es-ES"/>
                </a:p>
              </c:txPr>
              <c:dLblPos val="t"/>
              <c:showLegendKey val="0"/>
              <c:showVal val="1"/>
              <c:showCatName val="0"/>
              <c:showSerName val="0"/>
              <c:showPercent val="0"/>
              <c:showBubbleSize val="0"/>
              <c:extLst>
                <c:ext xmlns:c16="http://schemas.microsoft.com/office/drawing/2014/chart" uri="{C3380CC4-5D6E-409C-BE32-E72D297353CC}">
                  <c16:uniqueId val="{00000006-0263-424C-8083-09116151D5B2}"/>
                </c:ext>
              </c:extLst>
            </c:dLbl>
            <c:dLbl>
              <c:idx val="10"/>
              <c:spPr>
                <a:noFill/>
                <a:ln>
                  <a:noFill/>
                </a:ln>
                <a:effectLst/>
              </c:spPr>
              <c:txPr>
                <a:bodyPr wrap="square" lIns="38100" tIns="19050" rIns="38100" bIns="19050" anchor="ctr">
                  <a:spAutoFit/>
                </a:bodyPr>
                <a:lstStyle/>
                <a:p>
                  <a:pPr>
                    <a:defRPr b="0"/>
                  </a:pPr>
                  <a:endParaRPr lang="es-ES"/>
                </a:p>
              </c:txPr>
              <c:dLblPos val="t"/>
              <c:showLegendKey val="0"/>
              <c:showVal val="1"/>
              <c:showCatName val="0"/>
              <c:showSerName val="0"/>
              <c:showPercent val="0"/>
              <c:showBubbleSize val="0"/>
              <c:extLst>
                <c:ext xmlns:c16="http://schemas.microsoft.com/office/drawing/2014/chart" uri="{C3380CC4-5D6E-409C-BE32-E72D297353CC}">
                  <c16:uniqueId val="{00000000-A778-4C2B-85E4-8669096BE277}"/>
                </c:ext>
              </c:extLst>
            </c:dLbl>
            <c:dLbl>
              <c:idx val="11"/>
              <c:spPr>
                <a:noFill/>
                <a:ln>
                  <a:noFill/>
                </a:ln>
                <a:effectLst/>
              </c:spPr>
              <c:txPr>
                <a:bodyPr wrap="square" lIns="38100" tIns="19050" rIns="38100" bIns="19050" anchor="ctr">
                  <a:spAutoFit/>
                </a:bodyPr>
                <a:lstStyle/>
                <a:p>
                  <a:pPr>
                    <a:defRPr b="0"/>
                  </a:pPr>
                  <a:endParaRPr lang="es-ES"/>
                </a:p>
              </c:txPr>
              <c:dLblPos val="t"/>
              <c:showLegendKey val="0"/>
              <c:showVal val="1"/>
              <c:showCatName val="0"/>
              <c:showSerName val="0"/>
              <c:showPercent val="0"/>
              <c:showBubbleSize val="0"/>
              <c:extLst>
                <c:ext xmlns:c16="http://schemas.microsoft.com/office/drawing/2014/chart" uri="{C3380CC4-5D6E-409C-BE32-E72D297353CC}">
                  <c16:uniqueId val="{00000000-40C0-4B1A-BC08-E7329CA1C8C8}"/>
                </c:ext>
              </c:extLst>
            </c:dLbl>
            <c:dLbl>
              <c:idx val="12"/>
              <c:spPr>
                <a:noFill/>
                <a:ln>
                  <a:noFill/>
                </a:ln>
                <a:effectLst/>
              </c:spPr>
              <c:txPr>
                <a:bodyPr wrap="square" lIns="38100" tIns="19050" rIns="38100" bIns="19050" anchor="ctr">
                  <a:spAutoFit/>
                </a:bodyPr>
                <a:lstStyle/>
                <a:p>
                  <a:pPr>
                    <a:defRPr b="1"/>
                  </a:pPr>
                  <a:endParaRPr lang="es-ES"/>
                </a:p>
              </c:txPr>
              <c:dLblPos val="t"/>
              <c:showLegendKey val="0"/>
              <c:showVal val="1"/>
              <c:showCatName val="0"/>
              <c:showSerName val="0"/>
              <c:showPercent val="0"/>
              <c:showBubbleSize val="0"/>
              <c:extLst>
                <c:ext xmlns:c16="http://schemas.microsoft.com/office/drawing/2014/chart" uri="{C3380CC4-5D6E-409C-BE32-E72D297353CC}">
                  <c16:uniqueId val="{00000000-56EA-4FB4-80D5-1FA752D21322}"/>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'G56'!$A$28:$A$39</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'G56'!$B$28:$B$39</c:f>
              <c:numCache>
                <c:formatCode>General</c:formatCode>
                <c:ptCount val="12"/>
                <c:pt idx="0">
                  <c:v>284</c:v>
                </c:pt>
                <c:pt idx="1">
                  <c:v>123</c:v>
                </c:pt>
                <c:pt idx="2">
                  <c:v>107</c:v>
                </c:pt>
                <c:pt idx="3">
                  <c:v>61</c:v>
                </c:pt>
                <c:pt idx="4">
                  <c:v>89</c:v>
                </c:pt>
                <c:pt idx="5">
                  <c:v>18</c:v>
                </c:pt>
                <c:pt idx="6">
                  <c:v>52</c:v>
                </c:pt>
                <c:pt idx="7">
                  <c:v>12</c:v>
                </c:pt>
                <c:pt idx="8">
                  <c:v>56</c:v>
                </c:pt>
                <c:pt idx="9">
                  <c:v>204</c:v>
                </c:pt>
                <c:pt idx="10">
                  <c:v>150</c:v>
                </c:pt>
                <c:pt idx="11">
                  <c:v>123</c:v>
                </c:pt>
              </c:numCache>
            </c:numRef>
          </c:val>
          <c:smooth val="0"/>
          <c:extLst>
            <c:ext xmlns:c16="http://schemas.microsoft.com/office/drawing/2014/chart" uri="{C3380CC4-5D6E-409C-BE32-E72D297353CC}">
              <c16:uniqueId val="{00000007-0263-424C-8083-09116151D5B2}"/>
            </c:ext>
          </c:extLst>
        </c:ser>
        <c:dLbls>
          <c:showLegendKey val="0"/>
          <c:showVal val="0"/>
          <c:showCatName val="0"/>
          <c:showSerName val="0"/>
          <c:showPercent val="0"/>
          <c:showBubbleSize val="0"/>
        </c:dLbls>
        <c:smooth val="0"/>
        <c:axId val="150190336"/>
        <c:axId val="140378112"/>
      </c:lineChart>
      <c:catAx>
        <c:axId val="150190336"/>
        <c:scaling>
          <c:orientation val="minMax"/>
        </c:scaling>
        <c:delete val="0"/>
        <c:axPos val="b"/>
        <c:numFmt formatCode="General" sourceLinked="1"/>
        <c:majorTickMark val="out"/>
        <c:minorTickMark val="none"/>
        <c:tickLblPos val="nextTo"/>
        <c:crossAx val="140378112"/>
        <c:crosses val="autoZero"/>
        <c:auto val="1"/>
        <c:lblAlgn val="ctr"/>
        <c:lblOffset val="100"/>
        <c:noMultiLvlLbl val="0"/>
      </c:catAx>
      <c:valAx>
        <c:axId val="140378112"/>
        <c:scaling>
          <c:orientation val="minMax"/>
        </c:scaling>
        <c:delete val="0"/>
        <c:axPos val="l"/>
        <c:majorGridlines>
          <c:spPr>
            <a:ln>
              <a:solidFill>
                <a:schemeClr val="bg1">
                  <a:lumMod val="85000"/>
                </a:schemeClr>
              </a:solidFill>
            </a:ln>
          </c:spPr>
        </c:majorGridlines>
        <c:numFmt formatCode="General" sourceLinked="1"/>
        <c:majorTickMark val="out"/>
        <c:minorTickMark val="none"/>
        <c:tickLblPos val="nextTo"/>
        <c:crossAx val="150190336"/>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'G57'!$B$28</c:f>
              <c:strCache>
                <c:ptCount val="1"/>
                <c:pt idx="0">
                  <c:v>Aurrez aurreko arreta kop.</c:v>
                </c:pt>
              </c:strCache>
            </c:strRef>
          </c:tx>
          <c:spPr>
            <a:solidFill>
              <a:srgbClr val="C00000"/>
            </a:solidFill>
          </c:spPr>
          <c:invertIfNegative val="0"/>
          <c:dLbls>
            <c:dLbl>
              <c:idx val="10"/>
              <c:numFmt formatCode="#,##0" sourceLinked="0"/>
              <c:spPr>
                <a:noFill/>
                <a:ln>
                  <a:noFill/>
                </a:ln>
                <a:effectLst/>
              </c:spPr>
              <c:txPr>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0-B523-436C-A0A8-AB3FA0F1FEF8}"/>
                </c:ext>
              </c:extLst>
            </c:dLbl>
            <c:dLbl>
              <c:idx val="11"/>
              <c:numFmt formatCode="#,##0" sourceLinked="0"/>
              <c:spPr/>
              <c:txPr>
                <a:bodyPr/>
                <a:lstStyle/>
                <a:p>
                  <a:pPr>
                    <a:defRPr b="0">
                      <a:solidFill>
                        <a:sysClr val="windowText" lastClr="000000"/>
                      </a:solidFill>
                    </a:defRPr>
                  </a:pPr>
                  <a:endParaRPr lang="es-ES"/>
                </a:p>
              </c:txPr>
              <c:showLegendKey val="0"/>
              <c:showVal val="1"/>
              <c:showCatName val="0"/>
              <c:showSerName val="0"/>
              <c:showPercent val="0"/>
              <c:showBubbleSize val="0"/>
              <c:extLst>
                <c:ext xmlns:c16="http://schemas.microsoft.com/office/drawing/2014/chart" uri="{C3380CC4-5D6E-409C-BE32-E72D297353CC}">
                  <c16:uniqueId val="{00000001-B523-436C-A0A8-AB3FA0F1FEF8}"/>
                </c:ext>
              </c:extLst>
            </c:dLbl>
            <c:dLbl>
              <c:idx val="12"/>
              <c:numFmt formatCode="#,##0" sourceLinked="0"/>
              <c:spPr>
                <a:noFill/>
                <a:ln>
                  <a:noFill/>
                </a:ln>
                <a:effectLst/>
              </c:spPr>
              <c:txPr>
                <a:bodyPr wrap="square" lIns="38100" tIns="19050" rIns="38100" bIns="19050" anchor="ctr">
                  <a:spAutoFit/>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0-FC55-4C98-874C-5BA4BE26EBBF}"/>
                </c:ext>
              </c:extLst>
            </c:dLbl>
            <c:dLbl>
              <c:idx val="13"/>
              <c:numFmt formatCode="#,##0" sourceLinked="0"/>
              <c:spPr>
                <a:noFill/>
                <a:ln>
                  <a:noFill/>
                </a:ln>
                <a:effectLst/>
              </c:spPr>
              <c:txPr>
                <a:bodyPr wrap="square" lIns="38100" tIns="19050" rIns="38100" bIns="19050" anchor="ctr">
                  <a:spAutoFit/>
                </a:bodyPr>
                <a:lstStyle/>
                <a:p>
                  <a:pPr>
                    <a:defRPr b="0"/>
                  </a:pPr>
                  <a:endParaRPr lang="es-ES"/>
                </a:p>
              </c:txPr>
              <c:showLegendKey val="0"/>
              <c:showVal val="1"/>
              <c:showCatName val="0"/>
              <c:showSerName val="0"/>
              <c:showPercent val="0"/>
              <c:showBubbleSize val="0"/>
              <c:extLst>
                <c:ext xmlns:c16="http://schemas.microsoft.com/office/drawing/2014/chart" uri="{C3380CC4-5D6E-409C-BE32-E72D297353CC}">
                  <c16:uniqueId val="{00000000-FBC9-44E0-9112-EC5B8250880D}"/>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'G57'!$A$31:$A$42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'G57'!$B$31:$B$42</c:f>
              <c:numCache>
                <c:formatCode>#,##0_ ;\-#,##0\ </c:formatCode>
                <c:ptCount val="12"/>
                <c:pt idx="0">
                  <c:v>3122</c:v>
                </c:pt>
                <c:pt idx="1">
                  <c:v>2716</c:v>
                </c:pt>
                <c:pt idx="2">
                  <c:v>3540</c:v>
                </c:pt>
                <c:pt idx="3">
                  <c:v>3506</c:v>
                </c:pt>
                <c:pt idx="4">
                  <c:v>3316</c:v>
                </c:pt>
                <c:pt idx="5">
                  <c:v>4498</c:v>
                </c:pt>
                <c:pt idx="6">
                  <c:v>3941</c:v>
                </c:pt>
                <c:pt idx="7">
                  <c:v>4239</c:v>
                </c:pt>
                <c:pt idx="8">
                  <c:v>3003</c:v>
                </c:pt>
                <c:pt idx="9">
                  <c:v>2722</c:v>
                </c:pt>
                <c:pt idx="10">
                  <c:v>1311</c:v>
                </c:pt>
                <c:pt idx="11">
                  <c:v>1386</c:v>
                </c:pt>
              </c:numCache>
            </c:numRef>
          </c:val>
          <c:extLst>
            <c:ext xmlns:c16="http://schemas.microsoft.com/office/drawing/2014/chart" uri="{C3380CC4-5D6E-409C-BE32-E72D297353CC}">
              <c16:uniqueId val="{00000002-B523-436C-A0A8-AB3FA0F1FEF8}"/>
            </c:ext>
          </c:extLst>
        </c:ser>
        <c:dLbls>
          <c:showLegendKey val="0"/>
          <c:showVal val="0"/>
          <c:showCatName val="0"/>
          <c:showSerName val="0"/>
          <c:showPercent val="0"/>
          <c:showBubbleSize val="0"/>
        </c:dLbls>
        <c:gapWidth val="78"/>
        <c:axId val="140461184"/>
        <c:axId val="140462720"/>
      </c:barChart>
      <c:catAx>
        <c:axId val="140461184"/>
        <c:scaling>
          <c:orientation val="minMax"/>
        </c:scaling>
        <c:delete val="0"/>
        <c:axPos val="b"/>
        <c:numFmt formatCode="General" sourceLinked="1"/>
        <c:majorTickMark val="out"/>
        <c:minorTickMark val="none"/>
        <c:tickLblPos val="nextTo"/>
        <c:crossAx val="140462720"/>
        <c:crosses val="autoZero"/>
        <c:auto val="1"/>
        <c:lblAlgn val="ctr"/>
        <c:lblOffset val="100"/>
        <c:noMultiLvlLbl val="0"/>
      </c:catAx>
      <c:valAx>
        <c:axId val="140462720"/>
        <c:scaling>
          <c:orientation val="minMax"/>
        </c:scaling>
        <c:delete val="0"/>
        <c:axPos val="l"/>
        <c:majorGridlines>
          <c:spPr>
            <a:ln>
              <a:solidFill>
                <a:schemeClr val="bg1">
                  <a:lumMod val="85000"/>
                </a:schemeClr>
              </a:solidFill>
            </a:ln>
          </c:spPr>
        </c:majorGridlines>
        <c:numFmt formatCode="#,##0_ ;\-#,##0\ " sourceLinked="1"/>
        <c:majorTickMark val="out"/>
        <c:minorTickMark val="none"/>
        <c:tickLblPos val="nextTo"/>
        <c:crossAx val="140461184"/>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995559630388667E-2"/>
          <c:y val="3.2102064458339276E-2"/>
          <c:w val="0.88207597766032675"/>
          <c:h val="0.77019383539879249"/>
        </c:manualLayout>
      </c:layout>
      <c:lineChart>
        <c:grouping val="standard"/>
        <c:varyColors val="0"/>
        <c:ser>
          <c:idx val="1"/>
          <c:order val="0"/>
          <c:tx>
            <c:strRef>
              <c:f>'G58'!$B$30</c:f>
              <c:strCache>
                <c:ptCount val="1"/>
                <c:pt idx="0">
                  <c:v>Bulegoan emandakoak</c:v>
                </c:pt>
              </c:strCache>
            </c:strRef>
          </c:tx>
          <c:marker>
            <c:symbol val="none"/>
          </c:marker>
          <c:dLbls>
            <c:dLbl>
              <c:idx val="0"/>
              <c:layout>
                <c:manualLayout>
                  <c:x val="-2.6636225266362251E-2"/>
                  <c:y val="-3.49539243724181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15-4AFA-8DAD-E223D7A3CCD0}"/>
                </c:ext>
              </c:extLst>
            </c:dLbl>
            <c:dLbl>
              <c:idx val="20"/>
              <c:layout>
                <c:manualLayout>
                  <c:x val="-3.3177205308352851E-2"/>
                  <c:y val="-7.23922342875946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DB-4254-AAF0-A0DE563EE7C5}"/>
                </c:ext>
              </c:extLst>
            </c:dLbl>
            <c:dLbl>
              <c:idx val="21"/>
              <c:layout>
                <c:manualLayout>
                  <c:x val="0"/>
                  <c:y val="-2.9615004935834157E-2"/>
                </c:manualLayout>
              </c:layout>
              <c:spPr>
                <a:noFill/>
                <a:ln>
                  <a:noFill/>
                </a:ln>
                <a:effectLst/>
              </c:spPr>
              <c:txPr>
                <a:bodyPr wrap="square" lIns="38100" tIns="19050" rIns="38100" bIns="19050" anchor="ctr">
                  <a:spAutoFit/>
                </a:bodyPr>
                <a:lstStyle/>
                <a:p>
                  <a:pPr>
                    <a:defRPr b="1"/>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E4-4238-BA74-B8D646F3F6A3}"/>
                </c:ext>
              </c:extLst>
            </c:dLbl>
            <c:spPr>
              <a:noFill/>
              <a:ln>
                <a:noFill/>
              </a:ln>
              <a:effectLst/>
            </c:spPr>
            <c:txPr>
              <a:bodyPr wrap="square" lIns="38100" tIns="19050" rIns="38100" bIns="19050" anchor="ctr">
                <a:spAutoFit/>
              </a:bodyPr>
              <a:lstStyle/>
              <a:p>
                <a:pPr>
                  <a:defRPr b="0"/>
                </a:pPr>
                <a:endParaRPr lang="es-ES"/>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numRef>
              <c:f>'G58'!$A$31:$A$52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'G58'!$B$31:$B$52</c:f>
              <c:numCache>
                <c:formatCode>#,##0_ ;\-#,##0\ </c:formatCode>
                <c:ptCount val="22"/>
                <c:pt idx="0">
                  <c:v>80421</c:v>
                </c:pt>
                <c:pt idx="1">
                  <c:v>64042</c:v>
                </c:pt>
                <c:pt idx="2">
                  <c:v>46964</c:v>
                </c:pt>
                <c:pt idx="3">
                  <c:v>32720</c:v>
                </c:pt>
                <c:pt idx="4">
                  <c:v>26096</c:v>
                </c:pt>
                <c:pt idx="5">
                  <c:v>23372</c:v>
                </c:pt>
                <c:pt idx="6">
                  <c:v>19115</c:v>
                </c:pt>
                <c:pt idx="7">
                  <c:v>12845</c:v>
                </c:pt>
                <c:pt idx="8">
                  <c:v>7134</c:v>
                </c:pt>
                <c:pt idx="9">
                  <c:v>6070</c:v>
                </c:pt>
                <c:pt idx="10">
                  <c:v>3978</c:v>
                </c:pt>
                <c:pt idx="11">
                  <c:v>3529</c:v>
                </c:pt>
                <c:pt idx="12">
                  <c:v>2560</c:v>
                </c:pt>
                <c:pt idx="13">
                  <c:v>2858</c:v>
                </c:pt>
                <c:pt idx="14">
                  <c:v>3882</c:v>
                </c:pt>
                <c:pt idx="15">
                  <c:v>3470</c:v>
                </c:pt>
                <c:pt idx="16">
                  <c:v>2312</c:v>
                </c:pt>
                <c:pt idx="17">
                  <c:v>1988</c:v>
                </c:pt>
                <c:pt idx="18">
                  <c:v>1779</c:v>
                </c:pt>
                <c:pt idx="19">
                  <c:v>1384</c:v>
                </c:pt>
                <c:pt idx="20">
                  <c:v>450</c:v>
                </c:pt>
                <c:pt idx="21">
                  <c:v>142</c:v>
                </c:pt>
              </c:numCache>
            </c:numRef>
          </c:val>
          <c:smooth val="0"/>
          <c:extLst>
            <c:ext xmlns:c16="http://schemas.microsoft.com/office/drawing/2014/chart" uri="{C3380CC4-5D6E-409C-BE32-E72D297353CC}">
              <c16:uniqueId val="{00000003-1415-4AFA-8DAD-E223D7A3CCD0}"/>
            </c:ext>
          </c:extLst>
        </c:ser>
        <c:ser>
          <c:idx val="2"/>
          <c:order val="1"/>
          <c:tx>
            <c:strRef>
              <c:f>'G58'!$C$30</c:f>
              <c:strCache>
                <c:ptCount val="1"/>
                <c:pt idx="0">
                  <c:v>Internet bidez emandakoak</c:v>
                </c:pt>
              </c:strCache>
            </c:strRef>
          </c:tx>
          <c:spPr>
            <a:ln>
              <a:solidFill>
                <a:schemeClr val="accent1"/>
              </a:solidFill>
            </a:ln>
          </c:spPr>
          <c:marker>
            <c:symbol val="none"/>
          </c:marker>
          <c:dLbls>
            <c:dLbl>
              <c:idx val="0"/>
              <c:layout>
                <c:manualLayout>
                  <c:x val="-2.6636225266362234E-2"/>
                  <c:y val="3.81315538608198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15-4AFA-8DAD-E223D7A3CCD0}"/>
                </c:ext>
              </c:extLst>
            </c:dLbl>
            <c:dLbl>
              <c:idx val="20"/>
              <c:layout>
                <c:manualLayout>
                  <c:x val="-4.2935206869633098E-2"/>
                  <c:y val="-5.2648897663705167E-2"/>
                </c:manualLayout>
              </c:layout>
              <c:numFmt formatCode="#,##0" sourceLinked="0"/>
              <c:spPr>
                <a:noFill/>
                <a:ln>
                  <a:noFill/>
                </a:ln>
                <a:effectLst/>
              </c:spPr>
              <c:txPr>
                <a:bodyPr wrap="square" lIns="38100" tIns="19050" rIns="38100" bIns="19050" anchor="ctr">
                  <a:spAutoFit/>
                </a:bodyPr>
                <a:lstStyle/>
                <a:p>
                  <a:pPr>
                    <a:defRPr b="0"/>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DB-4254-AAF0-A0DE563EE7C5}"/>
                </c:ext>
              </c:extLst>
            </c:dLbl>
            <c:dLbl>
              <c:idx val="21"/>
              <c:layout>
                <c:manualLayout>
                  <c:x val="0"/>
                  <c:y val="1.9743336623889437E-2"/>
                </c:manualLayout>
              </c:layout>
              <c:numFmt formatCode="#,##0" sourceLinked="0"/>
              <c:spPr>
                <a:noFill/>
                <a:ln>
                  <a:noFill/>
                </a:ln>
                <a:effectLst/>
              </c:spPr>
              <c:txPr>
                <a:bodyPr wrap="square" lIns="38100" tIns="19050" rIns="38100" bIns="19050" anchor="ctr">
                  <a:spAutoFit/>
                </a:bodyPr>
                <a:lstStyle/>
                <a:p>
                  <a:pPr>
                    <a:defRPr b="1"/>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E4-4238-BA74-B8D646F3F6A3}"/>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numRef>
              <c:f>'G58'!$A$31:$A$52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'G58'!$C$31:$C$52</c:f>
              <c:numCache>
                <c:formatCode>#,##0_ ;\-#,##0\ </c:formatCode>
                <c:ptCount val="22"/>
                <c:pt idx="0">
                  <c:v>58273</c:v>
                </c:pt>
                <c:pt idx="1">
                  <c:v>100869</c:v>
                </c:pt>
                <c:pt idx="2">
                  <c:v>178952</c:v>
                </c:pt>
                <c:pt idx="3">
                  <c:v>176407</c:v>
                </c:pt>
                <c:pt idx="4">
                  <c:v>179107</c:v>
                </c:pt>
                <c:pt idx="5">
                  <c:v>201707</c:v>
                </c:pt>
                <c:pt idx="6">
                  <c:v>224257</c:v>
                </c:pt>
                <c:pt idx="7">
                  <c:v>231868</c:v>
                </c:pt>
                <c:pt idx="8">
                  <c:v>328456</c:v>
                </c:pt>
                <c:pt idx="9">
                  <c:v>358211</c:v>
                </c:pt>
                <c:pt idx="10">
                  <c:v>363757</c:v>
                </c:pt>
                <c:pt idx="11">
                  <c:v>344978</c:v>
                </c:pt>
                <c:pt idx="12">
                  <c:v>352242</c:v>
                </c:pt>
                <c:pt idx="13">
                  <c:v>374439</c:v>
                </c:pt>
                <c:pt idx="14">
                  <c:v>405297</c:v>
                </c:pt>
                <c:pt idx="15">
                  <c:v>394167</c:v>
                </c:pt>
                <c:pt idx="16">
                  <c:v>421304</c:v>
                </c:pt>
                <c:pt idx="17">
                  <c:v>445939</c:v>
                </c:pt>
                <c:pt idx="18">
                  <c:v>387750</c:v>
                </c:pt>
                <c:pt idx="19">
                  <c:v>430565</c:v>
                </c:pt>
                <c:pt idx="20">
                  <c:v>443761</c:v>
                </c:pt>
                <c:pt idx="21">
                  <c:v>383046</c:v>
                </c:pt>
              </c:numCache>
            </c:numRef>
          </c:val>
          <c:smooth val="0"/>
          <c:extLst>
            <c:ext xmlns:c16="http://schemas.microsoft.com/office/drawing/2014/chart" uri="{C3380CC4-5D6E-409C-BE32-E72D297353CC}">
              <c16:uniqueId val="{00000007-1415-4AFA-8DAD-E223D7A3CCD0}"/>
            </c:ext>
          </c:extLst>
        </c:ser>
        <c:dLbls>
          <c:showLegendKey val="0"/>
          <c:showVal val="0"/>
          <c:showCatName val="0"/>
          <c:showSerName val="0"/>
          <c:showPercent val="0"/>
          <c:showBubbleSize val="0"/>
        </c:dLbls>
        <c:smooth val="0"/>
        <c:axId val="140507392"/>
        <c:axId val="148463616"/>
      </c:lineChart>
      <c:catAx>
        <c:axId val="140507392"/>
        <c:scaling>
          <c:orientation val="minMax"/>
        </c:scaling>
        <c:delete val="0"/>
        <c:axPos val="b"/>
        <c:numFmt formatCode="General" sourceLinked="1"/>
        <c:majorTickMark val="out"/>
        <c:minorTickMark val="none"/>
        <c:tickLblPos val="nextTo"/>
        <c:txPr>
          <a:bodyPr rot="-2280000"/>
          <a:lstStyle/>
          <a:p>
            <a:pPr>
              <a:defRPr/>
            </a:pPr>
            <a:endParaRPr lang="es-ES"/>
          </a:p>
        </c:txPr>
        <c:crossAx val="148463616"/>
        <c:crosses val="autoZero"/>
        <c:auto val="1"/>
        <c:lblAlgn val="ctr"/>
        <c:lblOffset val="100"/>
        <c:noMultiLvlLbl val="0"/>
      </c:catAx>
      <c:valAx>
        <c:axId val="148463616"/>
        <c:scaling>
          <c:orientation val="minMax"/>
        </c:scaling>
        <c:delete val="0"/>
        <c:axPos val="l"/>
        <c:majorGridlines>
          <c:spPr>
            <a:ln>
              <a:solidFill>
                <a:schemeClr val="bg1">
                  <a:lumMod val="85000"/>
                </a:schemeClr>
              </a:solidFill>
            </a:ln>
          </c:spPr>
        </c:majorGridlines>
        <c:numFmt formatCode="#,##0_ ;\-#,##0\ " sourceLinked="1"/>
        <c:majorTickMark val="out"/>
        <c:minorTickMark val="none"/>
        <c:tickLblPos val="nextTo"/>
        <c:crossAx val="140507392"/>
        <c:crosses val="autoZero"/>
        <c:crossBetween val="between"/>
      </c:valAx>
    </c:plotArea>
    <c:legend>
      <c:legendPos val="b"/>
      <c:layout>
        <c:manualLayout>
          <c:xMode val="edge"/>
          <c:yMode val="edge"/>
          <c:x val="0.29255264324836106"/>
          <c:y val="0.9136770677735826"/>
          <c:w val="0.54997842735411506"/>
          <c:h val="6.725715529600744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clustered"/>
        <c:varyColors val="0"/>
        <c:ser>
          <c:idx val="0"/>
          <c:order val="0"/>
          <c:tx>
            <c:strRef>
              <c:f>'5.G'!$A$26</c:f>
              <c:strCache>
                <c:ptCount val="1"/>
                <c:pt idx="0">
                  <c:v>Emakumezkoak</c:v>
                </c:pt>
              </c:strCache>
            </c:strRef>
          </c:tx>
          <c:invertIfNegative val="0"/>
          <c:dPt>
            <c:idx val="0"/>
            <c:invertIfNegative val="0"/>
            <c:bubble3D val="0"/>
            <c:spPr>
              <a:solidFill>
                <a:schemeClr val="accent1"/>
              </a:solidFill>
            </c:spPr>
            <c:extLst>
              <c:ext xmlns:c16="http://schemas.microsoft.com/office/drawing/2014/chart" uri="{C3380CC4-5D6E-409C-BE32-E72D297353CC}">
                <c16:uniqueId val="{00000001-CE44-4155-BD3C-A5F44095A427}"/>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'5.G'!$B$25:$C$25</c:f>
              <c:numCache>
                <c:formatCode>General</c:formatCode>
                <c:ptCount val="2"/>
                <c:pt idx="0">
                  <c:v>2020</c:v>
                </c:pt>
                <c:pt idx="1">
                  <c:v>2021</c:v>
                </c:pt>
              </c:numCache>
            </c:numRef>
          </c:cat>
          <c:val>
            <c:numRef>
              <c:f>'5.G'!$B$26:$C$26</c:f>
              <c:numCache>
                <c:formatCode>#,##0.00</c:formatCode>
                <c:ptCount val="2"/>
                <c:pt idx="0">
                  <c:v>48.137168141592923</c:v>
                </c:pt>
                <c:pt idx="1">
                  <c:v>48.479638009049772</c:v>
                </c:pt>
              </c:numCache>
            </c:numRef>
          </c:val>
          <c:extLst>
            <c:ext xmlns:c16="http://schemas.microsoft.com/office/drawing/2014/chart" uri="{C3380CC4-5D6E-409C-BE32-E72D297353CC}">
              <c16:uniqueId val="{00000002-CE44-4155-BD3C-A5F44095A427}"/>
            </c:ext>
          </c:extLst>
        </c:ser>
        <c:ser>
          <c:idx val="1"/>
          <c:order val="1"/>
          <c:tx>
            <c:strRef>
              <c:f>'5.G'!$A$27</c:f>
              <c:strCache>
                <c:ptCount val="1"/>
                <c:pt idx="0">
                  <c:v>Gizonezkoak</c:v>
                </c:pt>
              </c:strCache>
            </c:strRef>
          </c:tx>
          <c:spPr>
            <a:solidFill>
              <a:schemeClr val="accent1">
                <a:lumMod val="60000"/>
                <a:lumOff val="4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'5.G'!$B$25:$C$25</c:f>
              <c:numCache>
                <c:formatCode>General</c:formatCode>
                <c:ptCount val="2"/>
                <c:pt idx="0">
                  <c:v>2020</c:v>
                </c:pt>
                <c:pt idx="1">
                  <c:v>2021</c:v>
                </c:pt>
              </c:numCache>
            </c:numRef>
          </c:cat>
          <c:val>
            <c:numRef>
              <c:f>'5.G'!$B$27:$C$27</c:f>
              <c:numCache>
                <c:formatCode>#,##0.00</c:formatCode>
                <c:ptCount val="2"/>
                <c:pt idx="0">
                  <c:v>47.366336633663366</c:v>
                </c:pt>
                <c:pt idx="1">
                  <c:v>47.625</c:v>
                </c:pt>
              </c:numCache>
            </c:numRef>
          </c:val>
          <c:extLst>
            <c:ext xmlns:c16="http://schemas.microsoft.com/office/drawing/2014/chart" uri="{C3380CC4-5D6E-409C-BE32-E72D297353CC}">
              <c16:uniqueId val="{00000003-CE44-4155-BD3C-A5F44095A427}"/>
            </c:ext>
          </c:extLst>
        </c:ser>
        <c:ser>
          <c:idx val="2"/>
          <c:order val="2"/>
          <c:tx>
            <c:strRef>
              <c:f>'5.G'!$A$28</c:f>
              <c:strCache>
                <c:ptCount val="1"/>
                <c:pt idx="0">
                  <c:v>Langileak, guztira</c:v>
                </c:pt>
              </c:strCache>
            </c:strRef>
          </c:tx>
          <c:spPr>
            <a:solidFill>
              <a:schemeClr val="accent1">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'5.G'!$B$25:$C$25</c:f>
              <c:numCache>
                <c:formatCode>General</c:formatCode>
                <c:ptCount val="2"/>
                <c:pt idx="0">
                  <c:v>2020</c:v>
                </c:pt>
                <c:pt idx="1">
                  <c:v>2021</c:v>
                </c:pt>
              </c:numCache>
            </c:numRef>
          </c:cat>
          <c:val>
            <c:numRef>
              <c:f>'5.G'!$B$28:$C$28</c:f>
              <c:numCache>
                <c:formatCode>#,##0.00</c:formatCode>
                <c:ptCount val="2"/>
                <c:pt idx="0">
                  <c:v>47.899082568807337</c:v>
                </c:pt>
                <c:pt idx="1">
                  <c:v>48.206153846153846</c:v>
                </c:pt>
              </c:numCache>
            </c:numRef>
          </c:val>
          <c:extLst>
            <c:ext xmlns:c16="http://schemas.microsoft.com/office/drawing/2014/chart" uri="{C3380CC4-5D6E-409C-BE32-E72D297353CC}">
              <c16:uniqueId val="{00000004-CE44-4155-BD3C-A5F44095A427}"/>
            </c:ext>
          </c:extLst>
        </c:ser>
        <c:dLbls>
          <c:showLegendKey val="0"/>
          <c:showVal val="0"/>
          <c:showCatName val="0"/>
          <c:showSerName val="0"/>
          <c:showPercent val="0"/>
          <c:showBubbleSize val="0"/>
        </c:dLbls>
        <c:gapWidth val="138"/>
        <c:overlap val="-10"/>
        <c:axId val="119757056"/>
        <c:axId val="119762944"/>
      </c:barChart>
      <c:catAx>
        <c:axId val="119757056"/>
        <c:scaling>
          <c:orientation val="minMax"/>
        </c:scaling>
        <c:delete val="0"/>
        <c:axPos val="b"/>
        <c:numFmt formatCode="General" sourceLinked="1"/>
        <c:majorTickMark val="out"/>
        <c:minorTickMark val="none"/>
        <c:tickLblPos val="nextTo"/>
        <c:crossAx val="119762944"/>
        <c:crosses val="autoZero"/>
        <c:auto val="1"/>
        <c:lblAlgn val="ctr"/>
        <c:lblOffset val="100"/>
        <c:noMultiLvlLbl val="0"/>
      </c:catAx>
      <c:valAx>
        <c:axId val="119762944"/>
        <c:scaling>
          <c:orientation val="minMax"/>
          <c:max val="50"/>
        </c:scaling>
        <c:delete val="0"/>
        <c:axPos val="l"/>
        <c:majorGridlines>
          <c:spPr>
            <a:ln>
              <a:solidFill>
                <a:schemeClr val="bg1">
                  <a:lumMod val="85000"/>
                </a:schemeClr>
              </a:solidFill>
            </a:ln>
          </c:spPr>
        </c:majorGridlines>
        <c:title>
          <c:tx>
            <c:rich>
              <a:bodyPr rot="-5400000" vert="horz"/>
              <a:lstStyle/>
              <a:p>
                <a:pPr>
                  <a:defRPr/>
                </a:pPr>
                <a:r>
                  <a:rPr lang="eu-ES"/>
                  <a:t>urte</a:t>
                </a:r>
              </a:p>
            </c:rich>
          </c:tx>
          <c:layout>
            <c:manualLayout>
              <c:xMode val="edge"/>
              <c:yMode val="edge"/>
              <c:x val="1.6666666666666666E-2"/>
              <c:y val="0.3535600758238554"/>
            </c:manualLayout>
          </c:layout>
          <c:overlay val="0"/>
        </c:title>
        <c:numFmt formatCode="#,##0" sourceLinked="0"/>
        <c:majorTickMark val="none"/>
        <c:minorTickMark val="none"/>
        <c:tickLblPos val="nextTo"/>
        <c:crossAx val="119757056"/>
        <c:crosses val="autoZero"/>
        <c:crossBetween val="between"/>
        <c:majorUnit val="1"/>
        <c:minorUnit val="0.1"/>
      </c:valAx>
    </c:plotArea>
    <c:legend>
      <c:legendPos val="b"/>
      <c:overlay val="0"/>
    </c:legend>
    <c:plotVisOnly val="1"/>
    <c:dispBlanksAs val="gap"/>
    <c:showDLblsOverMax val="0"/>
  </c:chart>
  <c:spPr>
    <a:ln>
      <a:noFill/>
    </a:ln>
  </c:spPr>
  <c:printSettings>
    <c:headerFooter alignWithMargins="0"/>
    <c:pageMargins b="1" l="0.75" r="0.75" t="1" header="0" footer="0"/>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0"/>
          <c:order val="1"/>
          <c:tx>
            <c:strRef>
              <c:f>'G59'!$B$30</c:f>
              <c:strCache>
                <c:ptCount val="1"/>
                <c:pt idx="0">
                  <c:v>Aitorpenen kopurua</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'G59'!$A$32:$A$43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'G59'!$B$32:$B$43</c:f>
              <c:numCache>
                <c:formatCode>#,##0_ ;\-#,##0\ </c:formatCode>
                <c:ptCount val="12"/>
                <c:pt idx="0">
                  <c:v>13631</c:v>
                </c:pt>
                <c:pt idx="1">
                  <c:v>13537</c:v>
                </c:pt>
                <c:pt idx="2">
                  <c:v>14867</c:v>
                </c:pt>
                <c:pt idx="3">
                  <c:v>20028</c:v>
                </c:pt>
                <c:pt idx="4">
                  <c:v>20680</c:v>
                </c:pt>
                <c:pt idx="5">
                  <c:v>23643</c:v>
                </c:pt>
                <c:pt idx="6">
                  <c:v>22377</c:v>
                </c:pt>
                <c:pt idx="7">
                  <c:v>22403</c:v>
                </c:pt>
                <c:pt idx="8">
                  <c:v>22618</c:v>
                </c:pt>
                <c:pt idx="9">
                  <c:v>21823</c:v>
                </c:pt>
                <c:pt idx="10">
                  <c:v>20902</c:v>
                </c:pt>
                <c:pt idx="11">
                  <c:v>25038</c:v>
                </c:pt>
              </c:numCache>
            </c:numRef>
          </c:val>
          <c:extLst>
            <c:ext xmlns:c16="http://schemas.microsoft.com/office/drawing/2014/chart" uri="{C3380CC4-5D6E-409C-BE32-E72D297353CC}">
              <c16:uniqueId val="{00000000-3D05-49C8-BDA3-5EA0FFC18F41}"/>
            </c:ext>
          </c:extLst>
        </c:ser>
        <c:ser>
          <c:idx val="1"/>
          <c:order val="2"/>
          <c:tx>
            <c:strRef>
              <c:f>'G59'!$C$30</c:f>
              <c:strCache>
                <c:ptCount val="1"/>
                <c:pt idx="0">
                  <c:v>Aitorpen telematikoen kopurua</c:v>
                </c:pt>
              </c:strCache>
            </c:strRef>
          </c:tx>
          <c:spPr>
            <a:solidFill>
              <a:schemeClr val="accent1"/>
            </a:solidFill>
            <a:ln>
              <a:noFill/>
            </a:ln>
            <a:effectLst/>
          </c:spPr>
          <c:invertIfNegative val="0"/>
          <c:cat>
            <c:numRef>
              <c:f>'G59'!$A$32:$A$43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'G59'!$C$32:$C$43</c:f>
              <c:numCache>
                <c:formatCode>General</c:formatCode>
                <c:ptCount val="12"/>
                <c:pt idx="0">
                  <c:v>0</c:v>
                </c:pt>
                <c:pt idx="1">
                  <c:v>0</c:v>
                </c:pt>
                <c:pt idx="2">
                  <c:v>0</c:v>
                </c:pt>
                <c:pt idx="3">
                  <c:v>0</c:v>
                </c:pt>
                <c:pt idx="4">
                  <c:v>0</c:v>
                </c:pt>
                <c:pt idx="5">
                  <c:v>0</c:v>
                </c:pt>
                <c:pt idx="6">
                  <c:v>0</c:v>
                </c:pt>
                <c:pt idx="7">
                  <c:v>0</c:v>
                </c:pt>
                <c:pt idx="8">
                  <c:v>136</c:v>
                </c:pt>
                <c:pt idx="9">
                  <c:v>861</c:v>
                </c:pt>
                <c:pt idx="10">
                  <c:v>7852</c:v>
                </c:pt>
                <c:pt idx="11">
                  <c:v>11764</c:v>
                </c:pt>
              </c:numCache>
            </c:numRef>
          </c:val>
          <c:extLst>
            <c:ext xmlns:c16="http://schemas.microsoft.com/office/drawing/2014/chart" uri="{C3380CC4-5D6E-409C-BE32-E72D297353CC}">
              <c16:uniqueId val="{00000001-3D05-49C8-BDA3-5EA0FFC18F41}"/>
            </c:ext>
          </c:extLst>
        </c:ser>
        <c:dLbls>
          <c:showLegendKey val="0"/>
          <c:showVal val="0"/>
          <c:showCatName val="0"/>
          <c:showSerName val="0"/>
          <c:showPercent val="0"/>
          <c:showBubbleSize val="0"/>
        </c:dLbls>
        <c:gapWidth val="75"/>
        <c:overlap val="100"/>
        <c:axId val="637721608"/>
        <c:axId val="637720296"/>
        <c:extLst>
          <c:ext xmlns:c15="http://schemas.microsoft.com/office/drawing/2012/chart" uri="{02D57815-91ED-43cb-92C2-25804820EDAC}">
            <c15:filteredBarSeries>
              <c15:ser>
                <c:idx val="2"/>
                <c:order val="0"/>
                <c:tx>
                  <c:strRef>
                    <c:extLst>
                      <c:ext uri="{02D57815-91ED-43cb-92C2-25804820EDAC}">
                        <c15:formulaRef>
                          <c15:sqref>'G59'!$D$30</c15:sqref>
                        </c15:formulaRef>
                      </c:ext>
                    </c:extLst>
                    <c:strCache>
                      <c:ptCount val="1"/>
                      <c:pt idx="0">
                        <c:v>Paperezko aitorpenen kopurua</c:v>
                      </c:pt>
                    </c:strCache>
                  </c:strRef>
                </c:tx>
                <c:spPr>
                  <a:solidFill>
                    <a:srgbClr val="C00000"/>
                  </a:solidFill>
                  <a:ln>
                    <a:noFill/>
                  </a:ln>
                  <a:effectLst/>
                </c:spPr>
                <c:invertIfNegative val="0"/>
                <c:cat>
                  <c:numRef>
                    <c:extLst>
                      <c:ext uri="{02D57815-91ED-43cb-92C2-25804820EDAC}">
                        <c15:formulaRef>
                          <c15:sqref>'G59'!$A$32:$A$43</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c:ext uri="{02D57815-91ED-43cb-92C2-25804820EDAC}">
                        <c15:formulaRef>
                          <c15:sqref>'G59'!$D$31:$D$43</c15:sqref>
                        </c15:formulaRef>
                      </c:ext>
                    </c:extLst>
                    <c:numCache>
                      <c:formatCode>_-* #,##0\ _€_-;\-* #,##0\ _€_-;_-* "-"??\ _€_-;_-@_-</c:formatCode>
                      <c:ptCount val="13"/>
                      <c:pt idx="0">
                        <c:v>12342</c:v>
                      </c:pt>
                      <c:pt idx="1">
                        <c:v>13631</c:v>
                      </c:pt>
                      <c:pt idx="2">
                        <c:v>13537</c:v>
                      </c:pt>
                      <c:pt idx="3">
                        <c:v>14867</c:v>
                      </c:pt>
                      <c:pt idx="4">
                        <c:v>20028</c:v>
                      </c:pt>
                      <c:pt idx="5">
                        <c:v>20680</c:v>
                      </c:pt>
                      <c:pt idx="6">
                        <c:v>23643</c:v>
                      </c:pt>
                      <c:pt idx="7">
                        <c:v>22377</c:v>
                      </c:pt>
                      <c:pt idx="8">
                        <c:v>22403</c:v>
                      </c:pt>
                      <c:pt idx="9">
                        <c:v>22482</c:v>
                      </c:pt>
                      <c:pt idx="10">
                        <c:v>20962</c:v>
                      </c:pt>
                      <c:pt idx="11">
                        <c:v>13050</c:v>
                      </c:pt>
                      <c:pt idx="12">
                        <c:v>13274</c:v>
                      </c:pt>
                    </c:numCache>
                  </c:numRef>
                </c:val>
                <c:extLst>
                  <c:ext xmlns:c16="http://schemas.microsoft.com/office/drawing/2014/chart" uri="{C3380CC4-5D6E-409C-BE32-E72D297353CC}">
                    <c16:uniqueId val="{00000002-3D05-49C8-BDA3-5EA0FFC18F41}"/>
                  </c:ext>
                </c:extLst>
              </c15:ser>
            </c15:filteredBarSeries>
          </c:ext>
        </c:extLst>
      </c:barChart>
      <c:catAx>
        <c:axId val="637721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37720296"/>
        <c:crosses val="autoZero"/>
        <c:auto val="1"/>
        <c:lblAlgn val="ctr"/>
        <c:lblOffset val="100"/>
        <c:noMultiLvlLbl val="0"/>
      </c:catAx>
      <c:valAx>
        <c:axId val="637720296"/>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37721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0"/>
          <c:order val="1"/>
          <c:tx>
            <c:strRef>
              <c:f>'G60'!$B$30</c:f>
              <c:strCache>
                <c:ptCount val="1"/>
                <c:pt idx="0">
                  <c:v>Aitorpenen kopurua</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'G60'!$A$32:$A$43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'G60'!$B$32:$B$43</c:f>
              <c:numCache>
                <c:formatCode>#,##0_ ;\-#,##0\ </c:formatCode>
                <c:ptCount val="12"/>
                <c:pt idx="0">
                  <c:v>46386</c:v>
                </c:pt>
                <c:pt idx="1">
                  <c:v>41768</c:v>
                </c:pt>
                <c:pt idx="2">
                  <c:v>38759</c:v>
                </c:pt>
                <c:pt idx="3">
                  <c:v>37737</c:v>
                </c:pt>
                <c:pt idx="4">
                  <c:v>38857</c:v>
                </c:pt>
                <c:pt idx="5">
                  <c:v>38984</c:v>
                </c:pt>
                <c:pt idx="6">
                  <c:v>39181</c:v>
                </c:pt>
                <c:pt idx="7">
                  <c:v>42498</c:v>
                </c:pt>
                <c:pt idx="8">
                  <c:v>44060</c:v>
                </c:pt>
                <c:pt idx="9">
                  <c:v>41265</c:v>
                </c:pt>
                <c:pt idx="10">
                  <c:v>41572</c:v>
                </c:pt>
                <c:pt idx="11">
                  <c:v>51101</c:v>
                </c:pt>
              </c:numCache>
            </c:numRef>
          </c:val>
          <c:extLst>
            <c:ext xmlns:c16="http://schemas.microsoft.com/office/drawing/2014/chart" uri="{C3380CC4-5D6E-409C-BE32-E72D297353CC}">
              <c16:uniqueId val="{00000000-627B-4ABE-9929-1E931610FA27}"/>
            </c:ext>
          </c:extLst>
        </c:ser>
        <c:ser>
          <c:idx val="1"/>
          <c:order val="2"/>
          <c:tx>
            <c:strRef>
              <c:f>'G60'!$C$30</c:f>
              <c:strCache>
                <c:ptCount val="1"/>
                <c:pt idx="0">
                  <c:v>Aitorpen telematikoen kopurua</c:v>
                </c:pt>
              </c:strCache>
            </c:strRef>
          </c:tx>
          <c:spPr>
            <a:solidFill>
              <a:schemeClr val="accent1"/>
            </a:solidFill>
            <a:ln>
              <a:noFill/>
            </a:ln>
            <a:effectLst/>
          </c:spPr>
          <c:invertIfNegative val="0"/>
          <c:cat>
            <c:numRef>
              <c:f>'G60'!$A$32:$A$43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'G60'!$C$32:$C$43</c:f>
              <c:numCache>
                <c:formatCode>#,##0_ ;\-#,##0\ </c:formatCode>
                <c:ptCount val="12"/>
                <c:pt idx="0">
                  <c:v>117</c:v>
                </c:pt>
                <c:pt idx="1">
                  <c:v>11911</c:v>
                </c:pt>
                <c:pt idx="2">
                  <c:v>22727</c:v>
                </c:pt>
                <c:pt idx="3">
                  <c:v>23223</c:v>
                </c:pt>
                <c:pt idx="4">
                  <c:v>23483</c:v>
                </c:pt>
                <c:pt idx="5">
                  <c:v>23892</c:v>
                </c:pt>
                <c:pt idx="6">
                  <c:v>24640</c:v>
                </c:pt>
                <c:pt idx="7">
                  <c:v>25930</c:v>
                </c:pt>
                <c:pt idx="8">
                  <c:v>28107</c:v>
                </c:pt>
                <c:pt idx="9">
                  <c:v>24479</c:v>
                </c:pt>
                <c:pt idx="10">
                  <c:v>24550</c:v>
                </c:pt>
                <c:pt idx="11">
                  <c:v>36321</c:v>
                </c:pt>
              </c:numCache>
            </c:numRef>
          </c:val>
          <c:extLst>
            <c:ext xmlns:c16="http://schemas.microsoft.com/office/drawing/2014/chart" uri="{C3380CC4-5D6E-409C-BE32-E72D297353CC}">
              <c16:uniqueId val="{00000001-627B-4ABE-9929-1E931610FA27}"/>
            </c:ext>
          </c:extLst>
        </c:ser>
        <c:dLbls>
          <c:showLegendKey val="0"/>
          <c:showVal val="0"/>
          <c:showCatName val="0"/>
          <c:showSerName val="0"/>
          <c:showPercent val="0"/>
          <c:showBubbleSize val="0"/>
        </c:dLbls>
        <c:gapWidth val="75"/>
        <c:overlap val="100"/>
        <c:axId val="637721608"/>
        <c:axId val="637720296"/>
        <c:extLst>
          <c:ext xmlns:c15="http://schemas.microsoft.com/office/drawing/2012/chart" uri="{02D57815-91ED-43cb-92C2-25804820EDAC}">
            <c15:filteredBarSeries>
              <c15:ser>
                <c:idx val="2"/>
                <c:order val="0"/>
                <c:tx>
                  <c:strRef>
                    <c:extLst>
                      <c:ext uri="{02D57815-91ED-43cb-92C2-25804820EDAC}">
                        <c15:formulaRef>
                          <c15:sqref>'G59'!$D$30</c15:sqref>
                        </c15:formulaRef>
                      </c:ext>
                    </c:extLst>
                    <c:strCache>
                      <c:ptCount val="1"/>
                      <c:pt idx="0">
                        <c:v>Paperezko aitorpenen kopurua</c:v>
                      </c:pt>
                    </c:strCache>
                  </c:strRef>
                </c:tx>
                <c:spPr>
                  <a:solidFill>
                    <a:srgbClr val="C00000"/>
                  </a:solidFill>
                  <a:ln>
                    <a:noFill/>
                  </a:ln>
                  <a:effectLst/>
                </c:spPr>
                <c:invertIfNegative val="0"/>
                <c:cat>
                  <c:numRef>
                    <c:extLst>
                      <c:ext uri="{02D57815-91ED-43cb-92C2-25804820EDAC}">
                        <c15:formulaRef>
                          <c15:sqref>'G60'!$A$32:$A$43</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c:ext uri="{02D57815-91ED-43cb-92C2-25804820EDAC}">
                        <c15:formulaRef>
                          <c15:sqref>'G59'!$D$31:$D$43</c15:sqref>
                        </c15:formulaRef>
                      </c:ext>
                    </c:extLst>
                    <c:numCache>
                      <c:formatCode>_-* #,##0\ _€_-;\-* #,##0\ _€_-;_-* "-"??\ _€_-;_-@_-</c:formatCode>
                      <c:ptCount val="13"/>
                      <c:pt idx="0">
                        <c:v>12342</c:v>
                      </c:pt>
                      <c:pt idx="1">
                        <c:v>13631</c:v>
                      </c:pt>
                      <c:pt idx="2">
                        <c:v>13537</c:v>
                      </c:pt>
                      <c:pt idx="3">
                        <c:v>14867</c:v>
                      </c:pt>
                      <c:pt idx="4">
                        <c:v>20028</c:v>
                      </c:pt>
                      <c:pt idx="5">
                        <c:v>20680</c:v>
                      </c:pt>
                      <c:pt idx="6">
                        <c:v>23643</c:v>
                      </c:pt>
                      <c:pt idx="7">
                        <c:v>22377</c:v>
                      </c:pt>
                      <c:pt idx="8">
                        <c:v>22403</c:v>
                      </c:pt>
                      <c:pt idx="9">
                        <c:v>22482</c:v>
                      </c:pt>
                      <c:pt idx="10">
                        <c:v>20962</c:v>
                      </c:pt>
                      <c:pt idx="11">
                        <c:v>13050</c:v>
                      </c:pt>
                      <c:pt idx="12">
                        <c:v>13274</c:v>
                      </c:pt>
                    </c:numCache>
                  </c:numRef>
                </c:val>
                <c:extLst>
                  <c:ext xmlns:c16="http://schemas.microsoft.com/office/drawing/2014/chart" uri="{C3380CC4-5D6E-409C-BE32-E72D297353CC}">
                    <c16:uniqueId val="{00000002-627B-4ABE-9929-1E931610FA27}"/>
                  </c:ext>
                </c:extLst>
              </c15:ser>
            </c15:filteredBarSeries>
          </c:ext>
        </c:extLst>
      </c:barChart>
      <c:catAx>
        <c:axId val="637721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37720296"/>
        <c:crosses val="autoZero"/>
        <c:auto val="1"/>
        <c:lblAlgn val="ctr"/>
        <c:lblOffset val="100"/>
        <c:noMultiLvlLbl val="0"/>
      </c:catAx>
      <c:valAx>
        <c:axId val="637720296"/>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37721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73070811631411"/>
          <c:y val="0.15569480144376341"/>
          <c:w val="0.69254083390328236"/>
          <c:h val="0.37692392636101196"/>
        </c:manualLayout>
      </c:layout>
      <c:barChart>
        <c:barDir val="col"/>
        <c:grouping val="clustered"/>
        <c:varyColors val="0"/>
        <c:ser>
          <c:idx val="1"/>
          <c:order val="0"/>
          <c:tx>
            <c:strRef>
              <c:f>'G6.'!$B$34</c:f>
              <c:strCache>
                <c:ptCount val="1"/>
                <c:pt idx="0">
                  <c:v>2020</c:v>
                </c:pt>
              </c:strCache>
            </c:strRef>
          </c:tx>
          <c:spPr>
            <a:solidFill>
              <a:schemeClr val="accent2">
                <a:lumMod val="60000"/>
                <a:lumOff val="4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'G6.'!$A$35:$A$44</c:f>
              <c:strCache>
                <c:ptCount val="10"/>
                <c:pt idx="0">
                  <c:v>Zuzendaritza</c:v>
                </c:pt>
                <c:pt idx="1">
                  <c:v>Zergadunari Laguntza eta Argibideak Ematea</c:v>
                </c:pt>
                <c:pt idx="2">
                  <c:v>Hitzarmen Ekonomikoa eta Finantza Plangintza</c:v>
                </c:pt>
                <c:pt idx="3">
                  <c:v>Arauen Garapena eta Aholkularitza Juridikoa</c:v>
                </c:pt>
                <c:pt idx="4">
                  <c:v>PFEZ eta Ondarearen gaineko zerga kudeatzea</c:v>
                </c:pt>
                <c:pt idx="5">
                  <c:v>Tributu Kudeaketa</c:v>
                </c:pt>
                <c:pt idx="6">
                  <c:v>Tributu Ikuskapena</c:v>
                </c:pt>
                <c:pt idx="7">
                  <c:v>Bilketa</c:v>
                </c:pt>
                <c:pt idx="8">
                  <c:v>Lur ondasunen eta Ondarearen gaineko zergak</c:v>
                </c:pt>
                <c:pt idx="9">
                  <c:v>Tributuen arloko Informazio Sistemak</c:v>
                </c:pt>
              </c:strCache>
            </c:strRef>
          </c:cat>
          <c:val>
            <c:numRef>
              <c:f>'G6.'!$B$35:$B$44</c:f>
              <c:numCache>
                <c:formatCode>#,##0_ ;\-#,##0\ </c:formatCode>
                <c:ptCount val="10"/>
                <c:pt idx="0">
                  <c:v>2</c:v>
                </c:pt>
                <c:pt idx="1">
                  <c:v>70</c:v>
                </c:pt>
                <c:pt idx="2">
                  <c:v>12</c:v>
                </c:pt>
                <c:pt idx="3">
                  <c:v>8</c:v>
                </c:pt>
                <c:pt idx="4">
                  <c:v>54</c:v>
                </c:pt>
                <c:pt idx="5">
                  <c:v>49</c:v>
                </c:pt>
                <c:pt idx="6">
                  <c:v>43</c:v>
                </c:pt>
                <c:pt idx="7">
                  <c:v>36</c:v>
                </c:pt>
                <c:pt idx="8">
                  <c:v>28</c:v>
                </c:pt>
                <c:pt idx="9">
                  <c:v>24</c:v>
                </c:pt>
              </c:numCache>
            </c:numRef>
          </c:val>
          <c:extLst>
            <c:ext xmlns:c16="http://schemas.microsoft.com/office/drawing/2014/chart" uri="{C3380CC4-5D6E-409C-BE32-E72D297353CC}">
              <c16:uniqueId val="{00000000-C8B8-4CA0-9086-9F9C3A5D0CFB}"/>
            </c:ext>
          </c:extLst>
        </c:ser>
        <c:ser>
          <c:idx val="2"/>
          <c:order val="1"/>
          <c:tx>
            <c:strRef>
              <c:f>'G6.'!$C$34</c:f>
              <c:strCache>
                <c:ptCount val="1"/>
                <c:pt idx="0">
                  <c:v>2021</c:v>
                </c:pt>
              </c:strCache>
            </c:strRef>
          </c:tx>
          <c:spPr>
            <a:solidFill>
              <a:srgbClr val="C00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'G6.'!$A$35:$A$44</c:f>
              <c:strCache>
                <c:ptCount val="10"/>
                <c:pt idx="0">
                  <c:v>Zuzendaritza</c:v>
                </c:pt>
                <c:pt idx="1">
                  <c:v>Zergadunari Laguntza eta Argibideak Ematea</c:v>
                </c:pt>
                <c:pt idx="2">
                  <c:v>Hitzarmen Ekonomikoa eta Finantza Plangintza</c:v>
                </c:pt>
                <c:pt idx="3">
                  <c:v>Arauen Garapena eta Aholkularitza Juridikoa</c:v>
                </c:pt>
                <c:pt idx="4">
                  <c:v>PFEZ eta Ondarearen gaineko zerga kudeatzea</c:v>
                </c:pt>
                <c:pt idx="5">
                  <c:v>Tributu Kudeaketa</c:v>
                </c:pt>
                <c:pt idx="6">
                  <c:v>Tributu Ikuskapena</c:v>
                </c:pt>
                <c:pt idx="7">
                  <c:v>Bilketa</c:v>
                </c:pt>
                <c:pt idx="8">
                  <c:v>Lur ondasunen eta Ondarearen gaineko zergak</c:v>
                </c:pt>
                <c:pt idx="9">
                  <c:v>Tributuen arloko Informazio Sistemak</c:v>
                </c:pt>
              </c:strCache>
            </c:strRef>
          </c:cat>
          <c:val>
            <c:numRef>
              <c:f>'G6.'!$C$35:$C$44</c:f>
              <c:numCache>
                <c:formatCode>#,##0_ ;\-#,##0\ </c:formatCode>
                <c:ptCount val="10"/>
                <c:pt idx="0">
                  <c:v>2</c:v>
                </c:pt>
                <c:pt idx="1">
                  <c:v>68</c:v>
                </c:pt>
                <c:pt idx="2">
                  <c:v>12</c:v>
                </c:pt>
                <c:pt idx="3">
                  <c:v>8</c:v>
                </c:pt>
                <c:pt idx="4">
                  <c:v>55</c:v>
                </c:pt>
                <c:pt idx="5">
                  <c:v>50</c:v>
                </c:pt>
                <c:pt idx="6">
                  <c:v>41</c:v>
                </c:pt>
                <c:pt idx="7">
                  <c:v>39</c:v>
                </c:pt>
                <c:pt idx="8">
                  <c:v>30</c:v>
                </c:pt>
                <c:pt idx="9">
                  <c:v>25</c:v>
                </c:pt>
              </c:numCache>
            </c:numRef>
          </c:val>
          <c:extLst>
            <c:ext xmlns:c16="http://schemas.microsoft.com/office/drawing/2014/chart" uri="{C3380CC4-5D6E-409C-BE32-E72D297353CC}">
              <c16:uniqueId val="{00000001-C8B8-4CA0-9086-9F9C3A5D0CFB}"/>
            </c:ext>
          </c:extLst>
        </c:ser>
        <c:dLbls>
          <c:showLegendKey val="0"/>
          <c:showVal val="0"/>
          <c:showCatName val="0"/>
          <c:showSerName val="0"/>
          <c:showPercent val="0"/>
          <c:showBubbleSize val="0"/>
        </c:dLbls>
        <c:gapWidth val="58"/>
        <c:overlap val="-12"/>
        <c:axId val="127498112"/>
        <c:axId val="127499648"/>
      </c:barChart>
      <c:catAx>
        <c:axId val="127498112"/>
        <c:scaling>
          <c:orientation val="minMax"/>
        </c:scaling>
        <c:delete val="0"/>
        <c:axPos val="b"/>
        <c:numFmt formatCode="General" sourceLinked="1"/>
        <c:majorTickMark val="out"/>
        <c:minorTickMark val="none"/>
        <c:tickLblPos val="nextTo"/>
        <c:txPr>
          <a:bodyPr rot="2700000" vert="horz"/>
          <a:lstStyle/>
          <a:p>
            <a:pPr>
              <a:defRPr sz="800"/>
            </a:pPr>
            <a:endParaRPr lang="es-ES"/>
          </a:p>
        </c:txPr>
        <c:crossAx val="127499648"/>
        <c:crosses val="autoZero"/>
        <c:auto val="1"/>
        <c:lblAlgn val="ctr"/>
        <c:lblOffset val="100"/>
        <c:tickLblSkip val="1"/>
        <c:tickMarkSkip val="1"/>
        <c:noMultiLvlLbl val="0"/>
      </c:catAx>
      <c:valAx>
        <c:axId val="127499648"/>
        <c:scaling>
          <c:orientation val="minMax"/>
        </c:scaling>
        <c:delete val="0"/>
        <c:axPos val="l"/>
        <c:title>
          <c:tx>
            <c:rich>
              <a:bodyPr rot="-5400000" vert="horz"/>
              <a:lstStyle/>
              <a:p>
                <a:pPr>
                  <a:defRPr b="0"/>
                </a:pPr>
                <a:r>
                  <a:rPr lang="eu-ES" b="0"/>
                  <a:t>Pertsonak</a:t>
                </a:r>
              </a:p>
            </c:rich>
          </c:tx>
          <c:layout>
            <c:manualLayout>
              <c:xMode val="edge"/>
              <c:yMode val="edge"/>
              <c:x val="3.0536408805597121E-2"/>
              <c:y val="0.29386749477585611"/>
            </c:manualLayout>
          </c:layout>
          <c:overlay val="0"/>
        </c:title>
        <c:numFmt formatCode="#,##0_ ;\-#,##0\ " sourceLinked="1"/>
        <c:majorTickMark val="none"/>
        <c:minorTickMark val="none"/>
        <c:tickLblPos val="nextTo"/>
        <c:txPr>
          <a:bodyPr rot="0" vert="horz"/>
          <a:lstStyle/>
          <a:p>
            <a:pPr>
              <a:defRPr/>
            </a:pPr>
            <a:endParaRPr lang="es-ES"/>
          </a:p>
        </c:txPr>
        <c:crossAx val="127498112"/>
        <c:crosses val="autoZero"/>
        <c:crossBetween val="between"/>
      </c:valAx>
      <c:spPr>
        <a:noFill/>
        <a:ln w="25400">
          <a:noFill/>
        </a:ln>
      </c:spPr>
    </c:plotArea>
    <c:legend>
      <c:legendPos val="r"/>
      <c:layout>
        <c:manualLayout>
          <c:xMode val="edge"/>
          <c:yMode val="edge"/>
          <c:x val="0.36592768952968197"/>
          <c:y val="0.94769444342197295"/>
          <c:w val="0.20206553230690399"/>
          <c:h val="5.2305601755467418E-2"/>
        </c:manualLayout>
      </c:layout>
      <c:overlay val="0"/>
    </c:legend>
    <c:plotVisOnly val="1"/>
    <c:dispBlanksAs val="gap"/>
    <c:showDLblsOverMax val="0"/>
  </c:chart>
  <c:spPr>
    <a:ln>
      <a:noFill/>
    </a:ln>
  </c:spPr>
  <c:printSettings>
    <c:headerFooter alignWithMargins="0"/>
    <c:pageMargins b="1" l="0.75" r="0.7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73070811631411"/>
          <c:y val="0.15569480144376341"/>
          <c:w val="0.69254083390328236"/>
          <c:h val="0.37692392636101196"/>
        </c:manualLayout>
      </c:layout>
      <c:barChart>
        <c:barDir val="col"/>
        <c:grouping val="clustered"/>
        <c:varyColors val="0"/>
        <c:ser>
          <c:idx val="1"/>
          <c:order val="0"/>
          <c:tx>
            <c:strRef>
              <c:f>'G6.'!$B$34</c:f>
              <c:strCache>
                <c:ptCount val="1"/>
                <c:pt idx="0">
                  <c:v>2020</c:v>
                </c:pt>
              </c:strCache>
            </c:strRef>
          </c:tx>
          <c:spPr>
            <a:solidFill>
              <a:schemeClr val="accent2">
                <a:lumMod val="60000"/>
                <a:lumOff val="4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'G6.'!$A$35:$A$44</c:f>
              <c:strCache>
                <c:ptCount val="10"/>
                <c:pt idx="0">
                  <c:v>Zuzendaritza</c:v>
                </c:pt>
                <c:pt idx="1">
                  <c:v>Zergadunari Laguntza eta Argibideak Ematea</c:v>
                </c:pt>
                <c:pt idx="2">
                  <c:v>Hitzarmen Ekonomikoa eta Finantza Plangintza</c:v>
                </c:pt>
                <c:pt idx="3">
                  <c:v>Arauen Garapena eta Aholkularitza Juridikoa</c:v>
                </c:pt>
                <c:pt idx="4">
                  <c:v>PFEZ eta Ondarearen gaineko zerga kudeatzea</c:v>
                </c:pt>
                <c:pt idx="5">
                  <c:v>Tributu Kudeaketa</c:v>
                </c:pt>
                <c:pt idx="6">
                  <c:v>Tributu Ikuskapena</c:v>
                </c:pt>
                <c:pt idx="7">
                  <c:v>Bilketa</c:v>
                </c:pt>
                <c:pt idx="8">
                  <c:v>Lur ondasunen eta Ondarearen gaineko zergak</c:v>
                </c:pt>
                <c:pt idx="9">
                  <c:v>Tributuen arloko Informazio Sistemak</c:v>
                </c:pt>
              </c:strCache>
            </c:strRef>
          </c:cat>
          <c:val>
            <c:numRef>
              <c:f>'G6.'!$B$35:$B$44</c:f>
              <c:numCache>
                <c:formatCode>#,##0_ ;\-#,##0\ </c:formatCode>
                <c:ptCount val="10"/>
                <c:pt idx="0">
                  <c:v>2</c:v>
                </c:pt>
                <c:pt idx="1">
                  <c:v>70</c:v>
                </c:pt>
                <c:pt idx="2">
                  <c:v>12</c:v>
                </c:pt>
                <c:pt idx="3">
                  <c:v>8</c:v>
                </c:pt>
                <c:pt idx="4">
                  <c:v>54</c:v>
                </c:pt>
                <c:pt idx="5">
                  <c:v>49</c:v>
                </c:pt>
                <c:pt idx="6">
                  <c:v>43</c:v>
                </c:pt>
                <c:pt idx="7">
                  <c:v>36</c:v>
                </c:pt>
                <c:pt idx="8">
                  <c:v>28</c:v>
                </c:pt>
                <c:pt idx="9">
                  <c:v>24</c:v>
                </c:pt>
              </c:numCache>
            </c:numRef>
          </c:val>
          <c:extLst>
            <c:ext xmlns:c16="http://schemas.microsoft.com/office/drawing/2014/chart" uri="{C3380CC4-5D6E-409C-BE32-E72D297353CC}">
              <c16:uniqueId val="{00000000-C094-4CF5-A175-1FAE2796542E}"/>
            </c:ext>
          </c:extLst>
        </c:ser>
        <c:ser>
          <c:idx val="2"/>
          <c:order val="1"/>
          <c:tx>
            <c:strRef>
              <c:f>'G6.'!$C$34</c:f>
              <c:strCache>
                <c:ptCount val="1"/>
                <c:pt idx="0">
                  <c:v>2021</c:v>
                </c:pt>
              </c:strCache>
            </c:strRef>
          </c:tx>
          <c:spPr>
            <a:solidFill>
              <a:srgbClr val="C00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'G6.'!$A$35:$A$44</c:f>
              <c:strCache>
                <c:ptCount val="10"/>
                <c:pt idx="0">
                  <c:v>Zuzendaritza</c:v>
                </c:pt>
                <c:pt idx="1">
                  <c:v>Zergadunari Laguntza eta Argibideak Ematea</c:v>
                </c:pt>
                <c:pt idx="2">
                  <c:v>Hitzarmen Ekonomikoa eta Finantza Plangintza</c:v>
                </c:pt>
                <c:pt idx="3">
                  <c:v>Arauen Garapena eta Aholkularitza Juridikoa</c:v>
                </c:pt>
                <c:pt idx="4">
                  <c:v>PFEZ eta Ondarearen gaineko zerga kudeatzea</c:v>
                </c:pt>
                <c:pt idx="5">
                  <c:v>Tributu Kudeaketa</c:v>
                </c:pt>
                <c:pt idx="6">
                  <c:v>Tributu Ikuskapena</c:v>
                </c:pt>
                <c:pt idx="7">
                  <c:v>Bilketa</c:v>
                </c:pt>
                <c:pt idx="8">
                  <c:v>Lur ondasunen eta Ondarearen gaineko zergak</c:v>
                </c:pt>
                <c:pt idx="9">
                  <c:v>Tributuen arloko Informazio Sistemak</c:v>
                </c:pt>
              </c:strCache>
            </c:strRef>
          </c:cat>
          <c:val>
            <c:numRef>
              <c:f>'G6.'!$C$35:$C$44</c:f>
              <c:numCache>
                <c:formatCode>#,##0_ ;\-#,##0\ </c:formatCode>
                <c:ptCount val="10"/>
                <c:pt idx="0">
                  <c:v>2</c:v>
                </c:pt>
                <c:pt idx="1">
                  <c:v>68</c:v>
                </c:pt>
                <c:pt idx="2">
                  <c:v>12</c:v>
                </c:pt>
                <c:pt idx="3">
                  <c:v>8</c:v>
                </c:pt>
                <c:pt idx="4">
                  <c:v>55</c:v>
                </c:pt>
                <c:pt idx="5">
                  <c:v>50</c:v>
                </c:pt>
                <c:pt idx="6">
                  <c:v>41</c:v>
                </c:pt>
                <c:pt idx="7">
                  <c:v>39</c:v>
                </c:pt>
                <c:pt idx="8">
                  <c:v>30</c:v>
                </c:pt>
                <c:pt idx="9">
                  <c:v>25</c:v>
                </c:pt>
              </c:numCache>
            </c:numRef>
          </c:val>
          <c:extLst>
            <c:ext xmlns:c16="http://schemas.microsoft.com/office/drawing/2014/chart" uri="{C3380CC4-5D6E-409C-BE32-E72D297353CC}">
              <c16:uniqueId val="{00000001-C094-4CF5-A175-1FAE2796542E}"/>
            </c:ext>
          </c:extLst>
        </c:ser>
        <c:dLbls>
          <c:showLegendKey val="0"/>
          <c:showVal val="0"/>
          <c:showCatName val="0"/>
          <c:showSerName val="0"/>
          <c:showPercent val="0"/>
          <c:showBubbleSize val="0"/>
        </c:dLbls>
        <c:gapWidth val="58"/>
        <c:overlap val="-12"/>
        <c:axId val="127498112"/>
        <c:axId val="127499648"/>
      </c:barChart>
      <c:catAx>
        <c:axId val="127498112"/>
        <c:scaling>
          <c:orientation val="minMax"/>
        </c:scaling>
        <c:delete val="0"/>
        <c:axPos val="b"/>
        <c:numFmt formatCode="General" sourceLinked="1"/>
        <c:majorTickMark val="out"/>
        <c:minorTickMark val="none"/>
        <c:tickLblPos val="nextTo"/>
        <c:txPr>
          <a:bodyPr rot="2700000" vert="horz"/>
          <a:lstStyle/>
          <a:p>
            <a:pPr>
              <a:defRPr sz="800"/>
            </a:pPr>
            <a:endParaRPr lang="es-ES"/>
          </a:p>
        </c:txPr>
        <c:crossAx val="127499648"/>
        <c:crosses val="autoZero"/>
        <c:auto val="1"/>
        <c:lblAlgn val="ctr"/>
        <c:lblOffset val="100"/>
        <c:tickLblSkip val="1"/>
        <c:tickMarkSkip val="1"/>
        <c:noMultiLvlLbl val="0"/>
      </c:catAx>
      <c:valAx>
        <c:axId val="127499648"/>
        <c:scaling>
          <c:orientation val="minMax"/>
        </c:scaling>
        <c:delete val="0"/>
        <c:axPos val="l"/>
        <c:title>
          <c:tx>
            <c:rich>
              <a:bodyPr rot="-5400000" vert="horz"/>
              <a:lstStyle/>
              <a:p>
                <a:pPr>
                  <a:defRPr b="0"/>
                </a:pPr>
                <a:r>
                  <a:rPr lang="eu-ES" b="0"/>
                  <a:t>Pertsonak</a:t>
                </a:r>
              </a:p>
            </c:rich>
          </c:tx>
          <c:layout>
            <c:manualLayout>
              <c:xMode val="edge"/>
              <c:yMode val="edge"/>
              <c:x val="3.0536408805597121E-2"/>
              <c:y val="0.29386749477585611"/>
            </c:manualLayout>
          </c:layout>
          <c:overlay val="0"/>
        </c:title>
        <c:numFmt formatCode="#,##0_ ;\-#,##0\ " sourceLinked="1"/>
        <c:majorTickMark val="none"/>
        <c:minorTickMark val="none"/>
        <c:tickLblPos val="nextTo"/>
        <c:txPr>
          <a:bodyPr rot="0" vert="horz"/>
          <a:lstStyle/>
          <a:p>
            <a:pPr>
              <a:defRPr/>
            </a:pPr>
            <a:endParaRPr lang="es-ES"/>
          </a:p>
        </c:txPr>
        <c:crossAx val="127498112"/>
        <c:crosses val="autoZero"/>
        <c:crossBetween val="between"/>
      </c:valAx>
      <c:spPr>
        <a:noFill/>
        <a:ln w="25400">
          <a:noFill/>
        </a:ln>
      </c:spPr>
    </c:plotArea>
    <c:legend>
      <c:legendPos val="r"/>
      <c:layout>
        <c:manualLayout>
          <c:xMode val="edge"/>
          <c:yMode val="edge"/>
          <c:x val="0.36592768952968197"/>
          <c:y val="0.94769444342197295"/>
          <c:w val="0.20206553230690399"/>
          <c:h val="5.2305601755467418E-2"/>
        </c:manualLayout>
      </c:layout>
      <c:overlay val="0"/>
    </c:legend>
    <c:plotVisOnly val="1"/>
    <c:dispBlanksAs val="gap"/>
    <c:showDLblsOverMax val="0"/>
  </c:chart>
  <c:spPr>
    <a:ln>
      <a:noFill/>
    </a:ln>
  </c:spPr>
  <c:printSettings>
    <c:headerFooter alignWithMargins="0"/>
    <c:pageMargins b="1" l="0.75" r="0.75"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989260717410322"/>
          <c:y val="0.16227617381160686"/>
          <c:w val="0.57528805774278213"/>
          <c:h val="0.72159922717993585"/>
        </c:manualLayout>
      </c:layout>
      <c:barChart>
        <c:barDir val="bar"/>
        <c:grouping val="clustered"/>
        <c:varyColors val="0"/>
        <c:ser>
          <c:idx val="0"/>
          <c:order val="0"/>
          <c:tx>
            <c:strRef>
              <c:f>'G8'!$B$25:$C$25</c:f>
              <c:strCache>
                <c:ptCount val="1"/>
                <c:pt idx="0">
                  <c:v>2020</c:v>
                </c:pt>
              </c:strCache>
            </c:strRef>
          </c:tx>
          <c:spPr>
            <a:solidFill>
              <a:schemeClr val="accent2">
                <a:lumMod val="60000"/>
                <a:lumOff val="4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'G8'!$A$26:$A$30</c:f>
              <c:strCache>
                <c:ptCount val="5"/>
                <c:pt idx="0">
                  <c:v>Lanpostua titular gisa betetzen dutenak</c:v>
                </c:pt>
                <c:pt idx="1">
                  <c:v>Burutzak</c:v>
                </c:pt>
                <c:pt idx="2">
                  <c:v>Kontratatuak</c:v>
                </c:pt>
                <c:pt idx="3">
                  <c:v>Prestakuntza</c:v>
                </c:pt>
                <c:pt idx="4">
                  <c:v>Bestelakoak</c:v>
                </c:pt>
              </c:strCache>
            </c:strRef>
          </c:cat>
          <c:val>
            <c:numRef>
              <c:f>'G8'!$C$26:$C$30</c:f>
              <c:numCache>
                <c:formatCode>0.0%</c:formatCode>
                <c:ptCount val="5"/>
                <c:pt idx="0">
                  <c:v>0.53374233128834359</c:v>
                </c:pt>
                <c:pt idx="1">
                  <c:v>0.19325153374233128</c:v>
                </c:pt>
                <c:pt idx="2">
                  <c:v>0.17791411042944785</c:v>
                </c:pt>
                <c:pt idx="3">
                  <c:v>7.9754601226993863E-2</c:v>
                </c:pt>
                <c:pt idx="4">
                  <c:v>1.5337423312883436E-2</c:v>
                </c:pt>
              </c:numCache>
            </c:numRef>
          </c:val>
          <c:extLst>
            <c:ext xmlns:c16="http://schemas.microsoft.com/office/drawing/2014/chart" uri="{C3380CC4-5D6E-409C-BE32-E72D297353CC}">
              <c16:uniqueId val="{00000000-2447-4415-B8C0-6F937CAD3727}"/>
            </c:ext>
          </c:extLst>
        </c:ser>
        <c:ser>
          <c:idx val="1"/>
          <c:order val="1"/>
          <c:tx>
            <c:strRef>
              <c:f>'G8'!$D$25</c:f>
              <c:strCache>
                <c:ptCount val="1"/>
                <c:pt idx="0">
                  <c:v>2021</c:v>
                </c:pt>
              </c:strCache>
            </c:strRef>
          </c:tx>
          <c:spPr>
            <a:solidFill>
              <a:srgbClr val="C00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'G8'!$A$26:$A$30</c:f>
              <c:strCache>
                <c:ptCount val="5"/>
                <c:pt idx="0">
                  <c:v>Lanpostua titular gisa betetzen dutenak</c:v>
                </c:pt>
                <c:pt idx="1">
                  <c:v>Burutzak</c:v>
                </c:pt>
                <c:pt idx="2">
                  <c:v>Kontratatuak</c:v>
                </c:pt>
                <c:pt idx="3">
                  <c:v>Prestakuntza</c:v>
                </c:pt>
                <c:pt idx="4">
                  <c:v>Bestelakoak</c:v>
                </c:pt>
              </c:strCache>
            </c:strRef>
          </c:cat>
          <c:val>
            <c:numRef>
              <c:f>'G8'!$E$26:$E$30</c:f>
              <c:numCache>
                <c:formatCode>0.0%</c:formatCode>
                <c:ptCount val="5"/>
                <c:pt idx="0">
                  <c:v>0.48181818181818181</c:v>
                </c:pt>
                <c:pt idx="1">
                  <c:v>0.19090909090909092</c:v>
                </c:pt>
                <c:pt idx="2">
                  <c:v>0.23636363636363636</c:v>
                </c:pt>
                <c:pt idx="3">
                  <c:v>6.363636363636363E-2</c:v>
                </c:pt>
                <c:pt idx="4">
                  <c:v>2.7272727272727271E-2</c:v>
                </c:pt>
              </c:numCache>
            </c:numRef>
          </c:val>
          <c:extLst>
            <c:ext xmlns:c16="http://schemas.microsoft.com/office/drawing/2014/chart" uri="{C3380CC4-5D6E-409C-BE32-E72D297353CC}">
              <c16:uniqueId val="{00000001-2447-4415-B8C0-6F937CAD3727}"/>
            </c:ext>
          </c:extLst>
        </c:ser>
        <c:dLbls>
          <c:showLegendKey val="0"/>
          <c:showVal val="0"/>
          <c:showCatName val="0"/>
          <c:showSerName val="0"/>
          <c:showPercent val="0"/>
          <c:showBubbleSize val="0"/>
        </c:dLbls>
        <c:gapWidth val="35"/>
        <c:overlap val="-15"/>
        <c:axId val="130455040"/>
        <c:axId val="130456576"/>
      </c:barChart>
      <c:catAx>
        <c:axId val="130455040"/>
        <c:scaling>
          <c:orientation val="maxMin"/>
        </c:scaling>
        <c:delete val="0"/>
        <c:axPos val="l"/>
        <c:numFmt formatCode="General" sourceLinked="0"/>
        <c:majorTickMark val="out"/>
        <c:minorTickMark val="none"/>
        <c:tickLblPos val="nextTo"/>
        <c:crossAx val="130456576"/>
        <c:crosses val="autoZero"/>
        <c:auto val="1"/>
        <c:lblAlgn val="ctr"/>
        <c:lblOffset val="100"/>
        <c:noMultiLvlLbl val="0"/>
      </c:catAx>
      <c:valAx>
        <c:axId val="130456576"/>
        <c:scaling>
          <c:orientation val="minMax"/>
        </c:scaling>
        <c:delete val="0"/>
        <c:axPos val="t"/>
        <c:majorGridlines>
          <c:spPr>
            <a:ln>
              <a:solidFill>
                <a:schemeClr val="bg1">
                  <a:lumMod val="85000"/>
                </a:schemeClr>
              </a:solidFill>
            </a:ln>
          </c:spPr>
        </c:majorGridlines>
        <c:title>
          <c:tx>
            <c:rich>
              <a:bodyPr/>
              <a:lstStyle/>
              <a:p>
                <a:pPr>
                  <a:defRPr b="0"/>
                </a:pPr>
                <a:r>
                  <a:rPr lang="eu-ES" b="0"/>
                  <a:t>ehunekoa</a:t>
                </a:r>
              </a:p>
            </c:rich>
          </c:tx>
          <c:layout>
            <c:manualLayout>
              <c:xMode val="edge"/>
              <c:yMode val="edge"/>
              <c:x val="0.60118428590840767"/>
              <c:y val="1.5909204563872098E-2"/>
            </c:manualLayout>
          </c:layout>
          <c:overlay val="0"/>
        </c:title>
        <c:numFmt formatCode="0%" sourceLinked="0"/>
        <c:majorTickMark val="out"/>
        <c:minorTickMark val="none"/>
        <c:tickLblPos val="nextTo"/>
        <c:crossAx val="130455040"/>
        <c:crossesAt val="1"/>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989260717410322"/>
          <c:y val="0.16227617381160686"/>
          <c:w val="0.57528805774278213"/>
          <c:h val="0.72159922717993585"/>
        </c:manualLayout>
      </c:layout>
      <c:barChart>
        <c:barDir val="bar"/>
        <c:grouping val="clustered"/>
        <c:varyColors val="0"/>
        <c:ser>
          <c:idx val="0"/>
          <c:order val="0"/>
          <c:tx>
            <c:strRef>
              <c:f>'G8'!$B$25:$C$25</c:f>
              <c:strCache>
                <c:ptCount val="1"/>
                <c:pt idx="0">
                  <c:v>2020</c:v>
                </c:pt>
              </c:strCache>
            </c:strRef>
          </c:tx>
          <c:spPr>
            <a:solidFill>
              <a:schemeClr val="accent2">
                <a:lumMod val="60000"/>
                <a:lumOff val="4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'G8'!$A$26:$A$30</c:f>
              <c:strCache>
                <c:ptCount val="5"/>
                <c:pt idx="0">
                  <c:v>Lanpostua titular gisa betetzen dutenak</c:v>
                </c:pt>
                <c:pt idx="1">
                  <c:v>Burutzak</c:v>
                </c:pt>
                <c:pt idx="2">
                  <c:v>Kontratatuak</c:v>
                </c:pt>
                <c:pt idx="3">
                  <c:v>Prestakuntza</c:v>
                </c:pt>
                <c:pt idx="4">
                  <c:v>Bestelakoak</c:v>
                </c:pt>
              </c:strCache>
            </c:strRef>
          </c:cat>
          <c:val>
            <c:numRef>
              <c:f>'G8'!$C$26:$C$30</c:f>
              <c:numCache>
                <c:formatCode>0.0%</c:formatCode>
                <c:ptCount val="5"/>
                <c:pt idx="0">
                  <c:v>0.53374233128834359</c:v>
                </c:pt>
                <c:pt idx="1">
                  <c:v>0.19325153374233128</c:v>
                </c:pt>
                <c:pt idx="2">
                  <c:v>0.17791411042944785</c:v>
                </c:pt>
                <c:pt idx="3">
                  <c:v>7.9754601226993863E-2</c:v>
                </c:pt>
                <c:pt idx="4">
                  <c:v>1.5337423312883436E-2</c:v>
                </c:pt>
              </c:numCache>
            </c:numRef>
          </c:val>
          <c:extLst>
            <c:ext xmlns:c16="http://schemas.microsoft.com/office/drawing/2014/chart" uri="{C3380CC4-5D6E-409C-BE32-E72D297353CC}">
              <c16:uniqueId val="{00000000-72AB-4A26-8E0F-F300D1D8C998}"/>
            </c:ext>
          </c:extLst>
        </c:ser>
        <c:ser>
          <c:idx val="1"/>
          <c:order val="1"/>
          <c:tx>
            <c:strRef>
              <c:f>'G8'!$D$25</c:f>
              <c:strCache>
                <c:ptCount val="1"/>
                <c:pt idx="0">
                  <c:v>2021</c:v>
                </c:pt>
              </c:strCache>
            </c:strRef>
          </c:tx>
          <c:spPr>
            <a:solidFill>
              <a:srgbClr val="C00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'G8'!$A$26:$A$30</c:f>
              <c:strCache>
                <c:ptCount val="5"/>
                <c:pt idx="0">
                  <c:v>Lanpostua titular gisa betetzen dutenak</c:v>
                </c:pt>
                <c:pt idx="1">
                  <c:v>Burutzak</c:v>
                </c:pt>
                <c:pt idx="2">
                  <c:v>Kontratatuak</c:v>
                </c:pt>
                <c:pt idx="3">
                  <c:v>Prestakuntza</c:v>
                </c:pt>
                <c:pt idx="4">
                  <c:v>Bestelakoak</c:v>
                </c:pt>
              </c:strCache>
            </c:strRef>
          </c:cat>
          <c:val>
            <c:numRef>
              <c:f>'G8'!$E$26:$E$30</c:f>
              <c:numCache>
                <c:formatCode>0.0%</c:formatCode>
                <c:ptCount val="5"/>
                <c:pt idx="0">
                  <c:v>0.48181818181818181</c:v>
                </c:pt>
                <c:pt idx="1">
                  <c:v>0.19090909090909092</c:v>
                </c:pt>
                <c:pt idx="2">
                  <c:v>0.23636363636363636</c:v>
                </c:pt>
                <c:pt idx="3">
                  <c:v>6.363636363636363E-2</c:v>
                </c:pt>
                <c:pt idx="4">
                  <c:v>2.7272727272727271E-2</c:v>
                </c:pt>
              </c:numCache>
            </c:numRef>
          </c:val>
          <c:extLst>
            <c:ext xmlns:c16="http://schemas.microsoft.com/office/drawing/2014/chart" uri="{C3380CC4-5D6E-409C-BE32-E72D297353CC}">
              <c16:uniqueId val="{00000001-72AB-4A26-8E0F-F300D1D8C998}"/>
            </c:ext>
          </c:extLst>
        </c:ser>
        <c:dLbls>
          <c:showLegendKey val="0"/>
          <c:showVal val="0"/>
          <c:showCatName val="0"/>
          <c:showSerName val="0"/>
          <c:showPercent val="0"/>
          <c:showBubbleSize val="0"/>
        </c:dLbls>
        <c:gapWidth val="35"/>
        <c:overlap val="-15"/>
        <c:axId val="130455040"/>
        <c:axId val="130456576"/>
      </c:barChart>
      <c:catAx>
        <c:axId val="130455040"/>
        <c:scaling>
          <c:orientation val="maxMin"/>
        </c:scaling>
        <c:delete val="0"/>
        <c:axPos val="l"/>
        <c:numFmt formatCode="General" sourceLinked="0"/>
        <c:majorTickMark val="out"/>
        <c:minorTickMark val="none"/>
        <c:tickLblPos val="nextTo"/>
        <c:crossAx val="130456576"/>
        <c:crosses val="autoZero"/>
        <c:auto val="1"/>
        <c:lblAlgn val="ctr"/>
        <c:lblOffset val="100"/>
        <c:noMultiLvlLbl val="0"/>
      </c:catAx>
      <c:valAx>
        <c:axId val="130456576"/>
        <c:scaling>
          <c:orientation val="minMax"/>
        </c:scaling>
        <c:delete val="0"/>
        <c:axPos val="t"/>
        <c:majorGridlines>
          <c:spPr>
            <a:ln>
              <a:solidFill>
                <a:schemeClr val="bg1">
                  <a:lumMod val="85000"/>
                </a:schemeClr>
              </a:solidFill>
            </a:ln>
          </c:spPr>
        </c:majorGridlines>
        <c:title>
          <c:tx>
            <c:rich>
              <a:bodyPr/>
              <a:lstStyle/>
              <a:p>
                <a:pPr>
                  <a:defRPr b="0"/>
                </a:pPr>
                <a:r>
                  <a:rPr lang="eu-ES" b="0"/>
                  <a:t>ehunekoa</a:t>
                </a:r>
              </a:p>
            </c:rich>
          </c:tx>
          <c:layout>
            <c:manualLayout>
              <c:xMode val="edge"/>
              <c:yMode val="edge"/>
              <c:x val="0.60118428590840767"/>
              <c:y val="1.5909204563872098E-2"/>
            </c:manualLayout>
          </c:layout>
          <c:overlay val="0"/>
        </c:title>
        <c:numFmt formatCode="0%" sourceLinked="0"/>
        <c:majorTickMark val="out"/>
        <c:minorTickMark val="none"/>
        <c:tickLblPos val="nextTo"/>
        <c:crossAx val="130455040"/>
        <c:crossesAt val="1"/>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611942431498853"/>
          <c:y val="2.3727647444457534E-2"/>
          <c:w val="0.84325640569829174"/>
          <c:h val="0.84297926247701682"/>
        </c:manualLayout>
      </c:layout>
      <c:lineChart>
        <c:grouping val="standard"/>
        <c:varyColors val="0"/>
        <c:ser>
          <c:idx val="1"/>
          <c:order val="0"/>
          <c:tx>
            <c:strRef>
              <c:f>'G11'!$A$37</c:f>
              <c:strCache>
                <c:ptCount val="1"/>
                <c:pt idx="0">
                  <c:v>Bilketa guztia</c:v>
                </c:pt>
              </c:strCache>
            </c:strRef>
          </c:tx>
          <c:spPr>
            <a:ln>
              <a:solidFill>
                <a:schemeClr val="tx2"/>
              </a:solidFill>
            </a:ln>
            <a:effectLst>
              <a:outerShdw blurRad="50800" dist="50800" dir="5400000" sx="5000" sy="5000" algn="ctr" rotWithShape="0">
                <a:srgbClr val="000000">
                  <a:alpha val="43137"/>
                </a:srgbClr>
              </a:outerShdw>
            </a:effectLst>
          </c:spPr>
          <c:marker>
            <c:spPr>
              <a:solidFill>
                <a:schemeClr val="tx2"/>
              </a:solidFill>
              <a:ln>
                <a:solidFill>
                  <a:schemeClr val="tx2"/>
                </a:solidFill>
              </a:ln>
              <a:effectLst>
                <a:outerShdw blurRad="50800" dist="50800" dir="5400000" sx="5000" sy="5000" algn="ctr" rotWithShape="0">
                  <a:srgbClr val="000000">
                    <a:alpha val="43137"/>
                  </a:srgbClr>
                </a:outerShdw>
              </a:effectLst>
            </c:spPr>
          </c:marker>
          <c:dLbls>
            <c:dLbl>
              <c:idx val="0"/>
              <c:layout>
                <c:manualLayout>
                  <c:x val="-2.9694555112881806E-2"/>
                  <c:y val="-3.67612075275274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77-414C-921A-2F8B24ECB716}"/>
                </c:ext>
              </c:extLst>
            </c:dLbl>
            <c:dLbl>
              <c:idx val="1"/>
              <c:delete val="1"/>
              <c:extLst>
                <c:ext xmlns:c15="http://schemas.microsoft.com/office/drawing/2012/chart" uri="{CE6537A1-D6FC-4f65-9D91-7224C49458BB}"/>
                <c:ext xmlns:c16="http://schemas.microsoft.com/office/drawing/2014/chart" uri="{C3380CC4-5D6E-409C-BE32-E72D297353CC}">
                  <c16:uniqueId val="{00000001-AE77-414C-921A-2F8B24ECB716}"/>
                </c:ext>
              </c:extLst>
            </c:dLbl>
            <c:dLbl>
              <c:idx val="2"/>
              <c:delete val="1"/>
              <c:extLst>
                <c:ext xmlns:c15="http://schemas.microsoft.com/office/drawing/2012/chart" uri="{CE6537A1-D6FC-4f65-9D91-7224C49458BB}"/>
                <c:ext xmlns:c16="http://schemas.microsoft.com/office/drawing/2014/chart" uri="{C3380CC4-5D6E-409C-BE32-E72D297353CC}">
                  <c16:uniqueId val="{00000002-AE77-414C-921A-2F8B24ECB716}"/>
                </c:ext>
              </c:extLst>
            </c:dLbl>
            <c:dLbl>
              <c:idx val="3"/>
              <c:delete val="1"/>
              <c:extLst>
                <c:ext xmlns:c15="http://schemas.microsoft.com/office/drawing/2012/chart" uri="{CE6537A1-D6FC-4f65-9D91-7224C49458BB}"/>
                <c:ext xmlns:c16="http://schemas.microsoft.com/office/drawing/2014/chart" uri="{C3380CC4-5D6E-409C-BE32-E72D297353CC}">
                  <c16:uniqueId val="{00000003-AE77-414C-921A-2F8B24ECB716}"/>
                </c:ext>
              </c:extLst>
            </c:dLbl>
            <c:dLbl>
              <c:idx val="4"/>
              <c:delete val="1"/>
              <c:extLst>
                <c:ext xmlns:c15="http://schemas.microsoft.com/office/drawing/2012/chart" uri="{CE6537A1-D6FC-4f65-9D91-7224C49458BB}"/>
                <c:ext xmlns:c16="http://schemas.microsoft.com/office/drawing/2014/chart" uri="{C3380CC4-5D6E-409C-BE32-E72D297353CC}">
                  <c16:uniqueId val="{00000004-AE77-414C-921A-2F8B24ECB716}"/>
                </c:ext>
              </c:extLst>
            </c:dLbl>
            <c:dLbl>
              <c:idx val="5"/>
              <c:delete val="1"/>
              <c:extLst>
                <c:ext xmlns:c15="http://schemas.microsoft.com/office/drawing/2012/chart" uri="{CE6537A1-D6FC-4f65-9D91-7224C49458BB}"/>
                <c:ext xmlns:c16="http://schemas.microsoft.com/office/drawing/2014/chart" uri="{C3380CC4-5D6E-409C-BE32-E72D297353CC}">
                  <c16:uniqueId val="{00000005-AE77-414C-921A-2F8B24ECB716}"/>
                </c:ext>
              </c:extLst>
            </c:dLbl>
            <c:dLbl>
              <c:idx val="6"/>
              <c:delete val="1"/>
              <c:extLst>
                <c:ext xmlns:c15="http://schemas.microsoft.com/office/drawing/2012/chart" uri="{CE6537A1-D6FC-4f65-9D91-7224C49458BB}"/>
                <c:ext xmlns:c16="http://schemas.microsoft.com/office/drawing/2014/chart" uri="{C3380CC4-5D6E-409C-BE32-E72D297353CC}">
                  <c16:uniqueId val="{00000006-AE77-414C-921A-2F8B24ECB716}"/>
                </c:ext>
              </c:extLst>
            </c:dLbl>
            <c:dLbl>
              <c:idx val="7"/>
              <c:delete val="1"/>
              <c:extLst>
                <c:ext xmlns:c15="http://schemas.microsoft.com/office/drawing/2012/chart" uri="{CE6537A1-D6FC-4f65-9D91-7224C49458BB}"/>
                <c:ext xmlns:c16="http://schemas.microsoft.com/office/drawing/2014/chart" uri="{C3380CC4-5D6E-409C-BE32-E72D297353CC}">
                  <c16:uniqueId val="{00000007-AE77-414C-921A-2F8B24ECB716}"/>
                </c:ext>
              </c:extLst>
            </c:dLbl>
            <c:dLbl>
              <c:idx val="8"/>
              <c:delete val="1"/>
              <c:extLst>
                <c:ext xmlns:c15="http://schemas.microsoft.com/office/drawing/2012/chart" uri="{CE6537A1-D6FC-4f65-9D91-7224C49458BB}"/>
                <c:ext xmlns:c16="http://schemas.microsoft.com/office/drawing/2014/chart" uri="{C3380CC4-5D6E-409C-BE32-E72D297353CC}">
                  <c16:uniqueId val="{00000008-AE77-414C-921A-2F8B24ECB716}"/>
                </c:ext>
              </c:extLst>
            </c:dLbl>
            <c:dLbl>
              <c:idx val="9"/>
              <c:delete val="1"/>
              <c:extLst>
                <c:ext xmlns:c15="http://schemas.microsoft.com/office/drawing/2012/chart" uri="{CE6537A1-D6FC-4f65-9D91-7224C49458BB}"/>
                <c:ext xmlns:c16="http://schemas.microsoft.com/office/drawing/2014/chart" uri="{C3380CC4-5D6E-409C-BE32-E72D297353CC}">
                  <c16:uniqueId val="{00000009-AE77-414C-921A-2F8B24ECB716}"/>
                </c:ext>
              </c:extLst>
            </c:dLbl>
            <c:dLbl>
              <c:idx val="10"/>
              <c:delete val="1"/>
              <c:extLst>
                <c:ext xmlns:c15="http://schemas.microsoft.com/office/drawing/2012/chart" uri="{CE6537A1-D6FC-4f65-9D91-7224C49458BB}"/>
                <c:ext xmlns:c16="http://schemas.microsoft.com/office/drawing/2014/chart" uri="{C3380CC4-5D6E-409C-BE32-E72D297353CC}">
                  <c16:uniqueId val="{0000000A-AE77-414C-921A-2F8B24ECB716}"/>
                </c:ext>
              </c:extLst>
            </c:dLbl>
            <c:dLbl>
              <c:idx val="11"/>
              <c:delete val="1"/>
              <c:extLst>
                <c:ext xmlns:c15="http://schemas.microsoft.com/office/drawing/2012/chart" uri="{CE6537A1-D6FC-4f65-9D91-7224C49458BB}"/>
                <c:ext xmlns:c16="http://schemas.microsoft.com/office/drawing/2014/chart" uri="{C3380CC4-5D6E-409C-BE32-E72D297353CC}">
                  <c16:uniqueId val="{0000000B-AE77-414C-921A-2F8B24ECB716}"/>
                </c:ext>
              </c:extLst>
            </c:dLbl>
            <c:dLbl>
              <c:idx val="12"/>
              <c:layout>
                <c:manualLayout>
                  <c:x val="-9.3846834882691452E-2"/>
                  <c:y val="-1.564027209968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77-414C-921A-2F8B24ECB716}"/>
                </c:ext>
              </c:extLst>
            </c:dLbl>
            <c:dLbl>
              <c:idx val="13"/>
              <c:layout>
                <c:manualLayout>
                  <c:x val="-4.708849640806851E-2"/>
                  <c:y val="3.1013304904436295E-2"/>
                </c:manualLayout>
              </c:layout>
              <c:numFmt formatCode="#,##0" sourceLinked="0"/>
              <c:spPr>
                <a:noFill/>
                <a:ln>
                  <a:noFill/>
                </a:ln>
                <a:effectLst/>
              </c:spPr>
              <c:txPr>
                <a:bodyPr wrap="square" lIns="38100" tIns="19050" rIns="38100" bIns="19050" anchor="ctr">
                  <a:spAutoFit/>
                </a:bodyPr>
                <a:lstStyle/>
                <a:p>
                  <a:pPr>
                    <a:defRPr b="0"/>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D9-444E-A6A4-96B00B4185B8}"/>
                </c:ext>
              </c:extLst>
            </c:dLbl>
            <c:dLbl>
              <c:idx val="14"/>
              <c:numFmt formatCode="#,##0" sourceLinked="0"/>
              <c:spPr>
                <a:noFill/>
                <a:ln>
                  <a:noFill/>
                </a:ln>
                <a:effectLst/>
              </c:spPr>
              <c:txPr>
                <a:bodyPr wrap="square" lIns="38100" tIns="19050" rIns="38100" bIns="19050" anchor="ctr">
                  <a:spAutoFit/>
                </a:bodyPr>
                <a:lstStyle/>
                <a:p>
                  <a:pPr>
                    <a:defRPr b="1"/>
                  </a:pPr>
                  <a:endParaRPr lang="es-ES"/>
                </a:p>
              </c:txPr>
              <c:dLblPos val="t"/>
              <c:showLegendKey val="0"/>
              <c:showVal val="1"/>
              <c:showCatName val="0"/>
              <c:showSerName val="0"/>
              <c:showPercent val="0"/>
              <c:showBubbleSize val="0"/>
              <c:extLst>
                <c:ext xmlns:c16="http://schemas.microsoft.com/office/drawing/2014/chart" uri="{C3380CC4-5D6E-409C-BE32-E72D297353CC}">
                  <c16:uniqueId val="{00000002-A3E5-4B3A-A04E-C59E7F22AB79}"/>
                </c:ext>
              </c:extLst>
            </c:dLbl>
            <c:numFmt formatCode="#,##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numRef>
              <c:f>'G11'!$B$36:$P$36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'G11'!$B$37:$P$37</c:f>
              <c:numCache>
                <c:formatCode>#,##0_ ;\-#,##0\ </c:formatCode>
                <c:ptCount val="15"/>
                <c:pt idx="0">
                  <c:v>4569564.6942950003</c:v>
                </c:pt>
                <c:pt idx="1">
                  <c:v>4310607.8166413335</c:v>
                </c:pt>
                <c:pt idx="2">
                  <c:v>4068712.8816560996</c:v>
                </c:pt>
                <c:pt idx="3">
                  <c:v>3954897.5947099994</c:v>
                </c:pt>
                <c:pt idx="4">
                  <c:v>4034191.014140001</c:v>
                </c:pt>
                <c:pt idx="5">
                  <c:v>4070844.3805172136</c:v>
                </c:pt>
                <c:pt idx="6">
                  <c:v>4368385.4952831548</c:v>
                </c:pt>
                <c:pt idx="7">
                  <c:v>4255033.6640033815</c:v>
                </c:pt>
                <c:pt idx="8">
                  <c:v>4398741.824022294</c:v>
                </c:pt>
                <c:pt idx="9">
                  <c:v>4563540.837909136</c:v>
                </c:pt>
                <c:pt idx="10">
                  <c:v>4959181.2822870379</c:v>
                </c:pt>
                <c:pt idx="11">
                  <c:v>5107259.0582420966</c:v>
                </c:pt>
                <c:pt idx="12">
                  <c:v>5508404.9902772699</c:v>
                </c:pt>
                <c:pt idx="13">
                  <c:v>5047688.4967532</c:v>
                </c:pt>
                <c:pt idx="14">
                  <c:v>5607508.96660956</c:v>
                </c:pt>
              </c:numCache>
            </c:numRef>
          </c:val>
          <c:smooth val="0"/>
          <c:extLst>
            <c:ext xmlns:c16="http://schemas.microsoft.com/office/drawing/2014/chart" uri="{C3380CC4-5D6E-409C-BE32-E72D297353CC}">
              <c16:uniqueId val="{0000000D-AE77-414C-921A-2F8B24ECB716}"/>
            </c:ext>
          </c:extLst>
        </c:ser>
        <c:ser>
          <c:idx val="2"/>
          <c:order val="1"/>
          <c:tx>
            <c:strRef>
              <c:f>'G11'!$A$38</c:f>
              <c:strCache>
                <c:ptCount val="1"/>
                <c:pt idx="0">
                  <c:v>Itzulketak</c:v>
                </c:pt>
              </c:strCache>
            </c:strRef>
          </c:tx>
          <c:spPr>
            <a:ln>
              <a:solidFill>
                <a:schemeClr val="tx2">
                  <a:lumMod val="40000"/>
                  <a:lumOff val="60000"/>
                </a:schemeClr>
              </a:solidFill>
            </a:ln>
          </c:spPr>
          <c:marker>
            <c:spPr>
              <a:solidFill>
                <a:schemeClr val="tx2">
                  <a:lumMod val="40000"/>
                  <a:lumOff val="60000"/>
                </a:schemeClr>
              </a:solidFill>
              <a:ln>
                <a:solidFill>
                  <a:schemeClr val="tx2">
                    <a:lumMod val="40000"/>
                    <a:lumOff val="60000"/>
                  </a:schemeClr>
                </a:solidFill>
              </a:ln>
            </c:spPr>
          </c:marker>
          <c:dLbls>
            <c:dLbl>
              <c:idx val="0"/>
              <c:layout>
                <c:manualLayout>
                  <c:x val="-3.3594545701707605E-2"/>
                  <c:y val="-4.97947676105975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77-414C-921A-2F8B24ECB716}"/>
                </c:ext>
              </c:extLst>
            </c:dLbl>
            <c:dLbl>
              <c:idx val="1"/>
              <c:delete val="1"/>
              <c:extLst>
                <c:ext xmlns:c15="http://schemas.microsoft.com/office/drawing/2012/chart" uri="{CE6537A1-D6FC-4f65-9D91-7224C49458BB}"/>
                <c:ext xmlns:c16="http://schemas.microsoft.com/office/drawing/2014/chart" uri="{C3380CC4-5D6E-409C-BE32-E72D297353CC}">
                  <c16:uniqueId val="{0000000F-AE77-414C-921A-2F8B24ECB716}"/>
                </c:ext>
              </c:extLst>
            </c:dLbl>
            <c:dLbl>
              <c:idx val="2"/>
              <c:delete val="1"/>
              <c:extLst>
                <c:ext xmlns:c15="http://schemas.microsoft.com/office/drawing/2012/chart" uri="{CE6537A1-D6FC-4f65-9D91-7224C49458BB}"/>
                <c:ext xmlns:c16="http://schemas.microsoft.com/office/drawing/2014/chart" uri="{C3380CC4-5D6E-409C-BE32-E72D297353CC}">
                  <c16:uniqueId val="{00000010-AE77-414C-921A-2F8B24ECB716}"/>
                </c:ext>
              </c:extLst>
            </c:dLbl>
            <c:dLbl>
              <c:idx val="3"/>
              <c:delete val="1"/>
              <c:extLst>
                <c:ext xmlns:c15="http://schemas.microsoft.com/office/drawing/2012/chart" uri="{CE6537A1-D6FC-4f65-9D91-7224C49458BB}"/>
                <c:ext xmlns:c16="http://schemas.microsoft.com/office/drawing/2014/chart" uri="{C3380CC4-5D6E-409C-BE32-E72D297353CC}">
                  <c16:uniqueId val="{00000011-AE77-414C-921A-2F8B24ECB716}"/>
                </c:ext>
              </c:extLst>
            </c:dLbl>
            <c:dLbl>
              <c:idx val="4"/>
              <c:delete val="1"/>
              <c:extLst>
                <c:ext xmlns:c15="http://schemas.microsoft.com/office/drawing/2012/chart" uri="{CE6537A1-D6FC-4f65-9D91-7224C49458BB}"/>
                <c:ext xmlns:c16="http://schemas.microsoft.com/office/drawing/2014/chart" uri="{C3380CC4-5D6E-409C-BE32-E72D297353CC}">
                  <c16:uniqueId val="{00000012-AE77-414C-921A-2F8B24ECB716}"/>
                </c:ext>
              </c:extLst>
            </c:dLbl>
            <c:dLbl>
              <c:idx val="5"/>
              <c:delete val="1"/>
              <c:extLst>
                <c:ext xmlns:c15="http://schemas.microsoft.com/office/drawing/2012/chart" uri="{CE6537A1-D6FC-4f65-9D91-7224C49458BB}"/>
                <c:ext xmlns:c16="http://schemas.microsoft.com/office/drawing/2014/chart" uri="{C3380CC4-5D6E-409C-BE32-E72D297353CC}">
                  <c16:uniqueId val="{00000013-AE77-414C-921A-2F8B24ECB716}"/>
                </c:ext>
              </c:extLst>
            </c:dLbl>
            <c:dLbl>
              <c:idx val="6"/>
              <c:delete val="1"/>
              <c:extLst>
                <c:ext xmlns:c15="http://schemas.microsoft.com/office/drawing/2012/chart" uri="{CE6537A1-D6FC-4f65-9D91-7224C49458BB}"/>
                <c:ext xmlns:c16="http://schemas.microsoft.com/office/drawing/2014/chart" uri="{C3380CC4-5D6E-409C-BE32-E72D297353CC}">
                  <c16:uniqueId val="{00000014-AE77-414C-921A-2F8B24ECB716}"/>
                </c:ext>
              </c:extLst>
            </c:dLbl>
            <c:dLbl>
              <c:idx val="7"/>
              <c:delete val="1"/>
              <c:extLst>
                <c:ext xmlns:c15="http://schemas.microsoft.com/office/drawing/2012/chart" uri="{CE6537A1-D6FC-4f65-9D91-7224C49458BB}"/>
                <c:ext xmlns:c16="http://schemas.microsoft.com/office/drawing/2014/chart" uri="{C3380CC4-5D6E-409C-BE32-E72D297353CC}">
                  <c16:uniqueId val="{00000015-AE77-414C-921A-2F8B24ECB716}"/>
                </c:ext>
              </c:extLst>
            </c:dLbl>
            <c:dLbl>
              <c:idx val="8"/>
              <c:delete val="1"/>
              <c:extLst>
                <c:ext xmlns:c15="http://schemas.microsoft.com/office/drawing/2012/chart" uri="{CE6537A1-D6FC-4f65-9D91-7224C49458BB}"/>
                <c:ext xmlns:c16="http://schemas.microsoft.com/office/drawing/2014/chart" uri="{C3380CC4-5D6E-409C-BE32-E72D297353CC}">
                  <c16:uniqueId val="{00000016-AE77-414C-921A-2F8B24ECB716}"/>
                </c:ext>
              </c:extLst>
            </c:dLbl>
            <c:dLbl>
              <c:idx val="9"/>
              <c:delete val="1"/>
              <c:extLst>
                <c:ext xmlns:c15="http://schemas.microsoft.com/office/drawing/2012/chart" uri="{CE6537A1-D6FC-4f65-9D91-7224C49458BB}"/>
                <c:ext xmlns:c16="http://schemas.microsoft.com/office/drawing/2014/chart" uri="{C3380CC4-5D6E-409C-BE32-E72D297353CC}">
                  <c16:uniqueId val="{00000017-AE77-414C-921A-2F8B24ECB716}"/>
                </c:ext>
              </c:extLst>
            </c:dLbl>
            <c:dLbl>
              <c:idx val="10"/>
              <c:delete val="1"/>
              <c:extLst>
                <c:ext xmlns:c15="http://schemas.microsoft.com/office/drawing/2012/chart" uri="{CE6537A1-D6FC-4f65-9D91-7224C49458BB}"/>
                <c:ext xmlns:c16="http://schemas.microsoft.com/office/drawing/2014/chart" uri="{C3380CC4-5D6E-409C-BE32-E72D297353CC}">
                  <c16:uniqueId val="{00000018-AE77-414C-921A-2F8B24ECB716}"/>
                </c:ext>
              </c:extLst>
            </c:dLbl>
            <c:dLbl>
              <c:idx val="11"/>
              <c:delete val="1"/>
              <c:extLst>
                <c:ext xmlns:c15="http://schemas.microsoft.com/office/drawing/2012/chart" uri="{CE6537A1-D6FC-4f65-9D91-7224C49458BB}"/>
                <c:ext xmlns:c16="http://schemas.microsoft.com/office/drawing/2014/chart" uri="{C3380CC4-5D6E-409C-BE32-E72D297353CC}">
                  <c16:uniqueId val="{00000019-AE77-414C-921A-2F8B24ECB716}"/>
                </c:ext>
              </c:extLst>
            </c:dLbl>
            <c:dLbl>
              <c:idx val="12"/>
              <c:layout>
                <c:manualLayout>
                  <c:x val="-5.1350154935812305E-2"/>
                  <c:y val="-3.38872562159818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E77-414C-921A-2F8B24ECB716}"/>
                </c:ext>
              </c:extLst>
            </c:dLbl>
            <c:dLbl>
              <c:idx val="13"/>
              <c:layout>
                <c:manualLayout>
                  <c:x val="-5.6198652459279241E-2"/>
                  <c:y val="3.1013304904436295E-2"/>
                </c:manualLayout>
              </c:layout>
              <c:numFmt formatCode="#,##0" sourceLinked="0"/>
              <c:spPr>
                <a:noFill/>
                <a:ln>
                  <a:noFill/>
                </a:ln>
                <a:effectLst/>
              </c:spPr>
              <c:txPr>
                <a:bodyPr wrap="square" lIns="38100" tIns="19050" rIns="38100" bIns="19050" anchor="ctr">
                  <a:spAutoFit/>
                </a:bodyPr>
                <a:lstStyle/>
                <a:p>
                  <a:pPr>
                    <a:defRPr b="0"/>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D9-444E-A6A4-96B00B4185B8}"/>
                </c:ext>
              </c:extLst>
            </c:dLbl>
            <c:dLbl>
              <c:idx val="14"/>
              <c:layout>
                <c:manualLayout>
                  <c:x val="-1.0700853628356217E-3"/>
                  <c:y val="-2.8941071477685518E-2"/>
                </c:manualLayout>
              </c:layout>
              <c:numFmt formatCode="#,##0" sourceLinked="0"/>
              <c:spPr>
                <a:noFill/>
                <a:ln>
                  <a:noFill/>
                </a:ln>
                <a:effectLst/>
              </c:spPr>
              <c:txPr>
                <a:bodyPr wrap="square" lIns="38100" tIns="19050" rIns="38100" bIns="19050" anchor="ctr">
                  <a:spAutoFit/>
                </a:bodyPr>
                <a:lstStyle/>
                <a:p>
                  <a:pPr>
                    <a:defRPr b="1"/>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E5-4B3A-A04E-C59E7F22AB79}"/>
                </c:ext>
              </c:extLst>
            </c:dLbl>
            <c:numFmt formatCode="#,##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numRef>
              <c:f>'G11'!$B$36:$P$36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'G11'!$B$38:$P$38</c:f>
              <c:numCache>
                <c:formatCode>#,##0_ ;\-#,##0\ </c:formatCode>
                <c:ptCount val="15"/>
                <c:pt idx="0">
                  <c:v>975947.18363299989</c:v>
                </c:pt>
                <c:pt idx="1">
                  <c:v>1131418.4112130001</c:v>
                </c:pt>
                <c:pt idx="2">
                  <c:v>1032557.03625</c:v>
                </c:pt>
                <c:pt idx="3">
                  <c:v>1085991.9175</c:v>
                </c:pt>
                <c:pt idx="4">
                  <c:v>891687.28760599997</c:v>
                </c:pt>
                <c:pt idx="5">
                  <c:v>1092254.5549000001</c:v>
                </c:pt>
                <c:pt idx="6">
                  <c:v>1461255.496945</c:v>
                </c:pt>
                <c:pt idx="7">
                  <c:v>1247467.96845</c:v>
                </c:pt>
                <c:pt idx="8">
                  <c:v>1200312.0317500001</c:v>
                </c:pt>
                <c:pt idx="9">
                  <c:v>1313808.9812799999</c:v>
                </c:pt>
                <c:pt idx="10">
                  <c:v>1276510.16967</c:v>
                </c:pt>
                <c:pt idx="11">
                  <c:v>1624305.46783</c:v>
                </c:pt>
                <c:pt idx="12">
                  <c:v>1567272.9948399998</c:v>
                </c:pt>
                <c:pt idx="13">
                  <c:v>1420609.8936200002</c:v>
                </c:pt>
                <c:pt idx="14">
                  <c:v>1437118.32375</c:v>
                </c:pt>
              </c:numCache>
            </c:numRef>
          </c:val>
          <c:smooth val="0"/>
          <c:extLst>
            <c:ext xmlns:c16="http://schemas.microsoft.com/office/drawing/2014/chart" uri="{C3380CC4-5D6E-409C-BE32-E72D297353CC}">
              <c16:uniqueId val="{0000001B-AE77-414C-921A-2F8B24ECB716}"/>
            </c:ext>
          </c:extLst>
        </c:ser>
        <c:ser>
          <c:idx val="3"/>
          <c:order val="2"/>
          <c:tx>
            <c:strRef>
              <c:f>'G11'!$A$39</c:f>
              <c:strCache>
                <c:ptCount val="1"/>
                <c:pt idx="0">
                  <c:v>Bilketa likidoa</c:v>
                </c:pt>
              </c:strCache>
            </c:strRef>
          </c:tx>
          <c:spPr>
            <a:ln>
              <a:solidFill>
                <a:schemeClr val="accent1"/>
              </a:solidFill>
            </a:ln>
          </c:spPr>
          <c:marker>
            <c:symbol val="circle"/>
            <c:size val="7"/>
            <c:spPr>
              <a:solidFill>
                <a:schemeClr val="accent1"/>
              </a:solidFill>
              <a:ln>
                <a:solidFill>
                  <a:schemeClr val="accent1"/>
                </a:solidFill>
              </a:ln>
            </c:spPr>
          </c:marker>
          <c:dLbls>
            <c:dLbl>
              <c:idx val="0"/>
              <c:layout>
                <c:manualLayout>
                  <c:x val="-4.5630810092961521E-2"/>
                  <c:y val="-3.67612075275274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AE77-414C-921A-2F8B24ECB716}"/>
                </c:ext>
              </c:extLst>
            </c:dLbl>
            <c:dLbl>
              <c:idx val="1"/>
              <c:delete val="1"/>
              <c:extLst>
                <c:ext xmlns:c15="http://schemas.microsoft.com/office/drawing/2012/chart" uri="{CE6537A1-D6FC-4f65-9D91-7224C49458BB}"/>
                <c:ext xmlns:c16="http://schemas.microsoft.com/office/drawing/2014/chart" uri="{C3380CC4-5D6E-409C-BE32-E72D297353CC}">
                  <c16:uniqueId val="{0000001D-AE77-414C-921A-2F8B24ECB716}"/>
                </c:ext>
              </c:extLst>
            </c:dLbl>
            <c:dLbl>
              <c:idx val="2"/>
              <c:delete val="1"/>
              <c:extLst>
                <c:ext xmlns:c15="http://schemas.microsoft.com/office/drawing/2012/chart" uri="{CE6537A1-D6FC-4f65-9D91-7224C49458BB}"/>
                <c:ext xmlns:c16="http://schemas.microsoft.com/office/drawing/2014/chart" uri="{C3380CC4-5D6E-409C-BE32-E72D297353CC}">
                  <c16:uniqueId val="{0000001E-AE77-414C-921A-2F8B24ECB716}"/>
                </c:ext>
              </c:extLst>
            </c:dLbl>
            <c:dLbl>
              <c:idx val="3"/>
              <c:delete val="1"/>
              <c:extLst>
                <c:ext xmlns:c15="http://schemas.microsoft.com/office/drawing/2012/chart" uri="{CE6537A1-D6FC-4f65-9D91-7224C49458BB}"/>
                <c:ext xmlns:c16="http://schemas.microsoft.com/office/drawing/2014/chart" uri="{C3380CC4-5D6E-409C-BE32-E72D297353CC}">
                  <c16:uniqueId val="{0000001F-AE77-414C-921A-2F8B24ECB716}"/>
                </c:ext>
              </c:extLst>
            </c:dLbl>
            <c:dLbl>
              <c:idx val="4"/>
              <c:delete val="1"/>
              <c:extLst>
                <c:ext xmlns:c15="http://schemas.microsoft.com/office/drawing/2012/chart" uri="{CE6537A1-D6FC-4f65-9D91-7224C49458BB}"/>
                <c:ext xmlns:c16="http://schemas.microsoft.com/office/drawing/2014/chart" uri="{C3380CC4-5D6E-409C-BE32-E72D297353CC}">
                  <c16:uniqueId val="{00000020-AE77-414C-921A-2F8B24ECB716}"/>
                </c:ext>
              </c:extLst>
            </c:dLbl>
            <c:dLbl>
              <c:idx val="5"/>
              <c:delete val="1"/>
              <c:extLst>
                <c:ext xmlns:c15="http://schemas.microsoft.com/office/drawing/2012/chart" uri="{CE6537A1-D6FC-4f65-9D91-7224C49458BB}"/>
                <c:ext xmlns:c16="http://schemas.microsoft.com/office/drawing/2014/chart" uri="{C3380CC4-5D6E-409C-BE32-E72D297353CC}">
                  <c16:uniqueId val="{00000021-AE77-414C-921A-2F8B24ECB716}"/>
                </c:ext>
              </c:extLst>
            </c:dLbl>
            <c:dLbl>
              <c:idx val="6"/>
              <c:delete val="1"/>
              <c:extLst>
                <c:ext xmlns:c15="http://schemas.microsoft.com/office/drawing/2012/chart" uri="{CE6537A1-D6FC-4f65-9D91-7224C49458BB}"/>
                <c:ext xmlns:c16="http://schemas.microsoft.com/office/drawing/2014/chart" uri="{C3380CC4-5D6E-409C-BE32-E72D297353CC}">
                  <c16:uniqueId val="{00000022-AE77-414C-921A-2F8B24ECB716}"/>
                </c:ext>
              </c:extLst>
            </c:dLbl>
            <c:dLbl>
              <c:idx val="7"/>
              <c:delete val="1"/>
              <c:extLst>
                <c:ext xmlns:c15="http://schemas.microsoft.com/office/drawing/2012/chart" uri="{CE6537A1-D6FC-4f65-9D91-7224C49458BB}"/>
                <c:ext xmlns:c16="http://schemas.microsoft.com/office/drawing/2014/chart" uri="{C3380CC4-5D6E-409C-BE32-E72D297353CC}">
                  <c16:uniqueId val="{00000023-AE77-414C-921A-2F8B24ECB716}"/>
                </c:ext>
              </c:extLst>
            </c:dLbl>
            <c:dLbl>
              <c:idx val="8"/>
              <c:delete val="1"/>
              <c:extLst>
                <c:ext xmlns:c15="http://schemas.microsoft.com/office/drawing/2012/chart" uri="{CE6537A1-D6FC-4f65-9D91-7224C49458BB}"/>
                <c:ext xmlns:c16="http://schemas.microsoft.com/office/drawing/2014/chart" uri="{C3380CC4-5D6E-409C-BE32-E72D297353CC}">
                  <c16:uniqueId val="{00000024-AE77-414C-921A-2F8B24ECB716}"/>
                </c:ext>
              </c:extLst>
            </c:dLbl>
            <c:dLbl>
              <c:idx val="9"/>
              <c:delete val="1"/>
              <c:extLst>
                <c:ext xmlns:c15="http://schemas.microsoft.com/office/drawing/2012/chart" uri="{CE6537A1-D6FC-4f65-9D91-7224C49458BB}"/>
                <c:ext xmlns:c16="http://schemas.microsoft.com/office/drawing/2014/chart" uri="{C3380CC4-5D6E-409C-BE32-E72D297353CC}">
                  <c16:uniqueId val="{00000025-AE77-414C-921A-2F8B24ECB716}"/>
                </c:ext>
              </c:extLst>
            </c:dLbl>
            <c:dLbl>
              <c:idx val="10"/>
              <c:delete val="1"/>
              <c:extLst>
                <c:ext xmlns:c15="http://schemas.microsoft.com/office/drawing/2012/chart" uri="{CE6537A1-D6FC-4f65-9D91-7224C49458BB}"/>
                <c:ext xmlns:c16="http://schemas.microsoft.com/office/drawing/2014/chart" uri="{C3380CC4-5D6E-409C-BE32-E72D297353CC}">
                  <c16:uniqueId val="{00000026-AE77-414C-921A-2F8B24ECB716}"/>
                </c:ext>
              </c:extLst>
            </c:dLbl>
            <c:dLbl>
              <c:idx val="11"/>
              <c:delete val="1"/>
              <c:extLst>
                <c:ext xmlns:c15="http://schemas.microsoft.com/office/drawing/2012/chart" uri="{CE6537A1-D6FC-4f65-9D91-7224C49458BB}"/>
                <c:ext xmlns:c16="http://schemas.microsoft.com/office/drawing/2014/chart" uri="{C3380CC4-5D6E-409C-BE32-E72D297353CC}">
                  <c16:uniqueId val="{00000027-AE77-414C-921A-2F8B24ECB716}"/>
                </c:ext>
              </c:extLst>
            </c:dLbl>
            <c:dLbl>
              <c:idx val="12"/>
              <c:layout>
                <c:manualLayout>
                  <c:x val="-9.2076139884904956E-2"/>
                  <c:y val="-2.34604081495259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AE77-414C-921A-2F8B24ECB716}"/>
                </c:ext>
              </c:extLst>
            </c:dLbl>
            <c:dLbl>
              <c:idx val="13"/>
              <c:layout>
                <c:manualLayout>
                  <c:x val="-5.0886567465919477E-2"/>
                  <c:y val="2.0586456837980327E-2"/>
                </c:manualLayout>
              </c:layout>
              <c:numFmt formatCode="#,##0" sourceLinked="0"/>
              <c:spPr>
                <a:noFill/>
                <a:ln>
                  <a:noFill/>
                </a:ln>
                <a:effectLst/>
              </c:spPr>
              <c:txPr>
                <a:bodyPr wrap="square" lIns="38100" tIns="19050" rIns="38100" bIns="19050" anchor="ctr">
                  <a:spAutoFit/>
                </a:bodyPr>
                <a:lstStyle/>
                <a:p>
                  <a:pPr>
                    <a:defRPr b="0"/>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D9-444E-A6A4-96B00B4185B8}"/>
                </c:ext>
              </c:extLst>
            </c:dLbl>
            <c:dLbl>
              <c:idx val="14"/>
              <c:numFmt formatCode="#,##0" sourceLinked="0"/>
              <c:spPr>
                <a:noFill/>
                <a:ln>
                  <a:noFill/>
                </a:ln>
                <a:effectLst/>
              </c:spPr>
              <c:txPr>
                <a:bodyPr wrap="square" lIns="38100" tIns="19050" rIns="38100" bIns="19050" anchor="ctr">
                  <a:spAutoFit/>
                </a:bodyPr>
                <a:lstStyle/>
                <a:p>
                  <a:pPr>
                    <a:defRPr b="1"/>
                  </a:pPr>
                  <a:endParaRPr lang="es-ES"/>
                </a:p>
              </c:txPr>
              <c:dLblPos val="t"/>
              <c:showLegendKey val="0"/>
              <c:showVal val="1"/>
              <c:showCatName val="0"/>
              <c:showSerName val="0"/>
              <c:showPercent val="0"/>
              <c:showBubbleSize val="0"/>
              <c:extLst>
                <c:ext xmlns:c16="http://schemas.microsoft.com/office/drawing/2014/chart" uri="{C3380CC4-5D6E-409C-BE32-E72D297353CC}">
                  <c16:uniqueId val="{00000001-A3E5-4B3A-A04E-C59E7F22AB79}"/>
                </c:ext>
              </c:extLst>
            </c:dLbl>
            <c:numFmt formatCode="#,##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numRef>
              <c:f>'G11'!$B$36:$P$36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'G11'!$B$39:$P$39</c:f>
              <c:numCache>
                <c:formatCode>#,##0_ ;\-#,##0\ </c:formatCode>
                <c:ptCount val="15"/>
                <c:pt idx="0">
                  <c:v>3593617.5106620006</c:v>
                </c:pt>
                <c:pt idx="1">
                  <c:v>3179189.4054283332</c:v>
                </c:pt>
                <c:pt idx="2">
                  <c:v>3036155.8454060997</c:v>
                </c:pt>
                <c:pt idx="3">
                  <c:v>2868905.6772099994</c:v>
                </c:pt>
                <c:pt idx="4">
                  <c:v>3142503.7265340011</c:v>
                </c:pt>
                <c:pt idx="5">
                  <c:v>2978589.8256172137</c:v>
                </c:pt>
                <c:pt idx="6">
                  <c:v>2907129.9983381545</c:v>
                </c:pt>
                <c:pt idx="7">
                  <c:v>3007565.6955533815</c:v>
                </c:pt>
                <c:pt idx="8">
                  <c:v>3198429.7922722939</c:v>
                </c:pt>
                <c:pt idx="9">
                  <c:v>3249731.856629136</c:v>
                </c:pt>
                <c:pt idx="10">
                  <c:v>3682671.1126170363</c:v>
                </c:pt>
                <c:pt idx="11">
                  <c:v>3482953.5904120966</c:v>
                </c:pt>
                <c:pt idx="12">
                  <c:v>3941131.99543727</c:v>
                </c:pt>
                <c:pt idx="13">
                  <c:v>3627078.6031332007</c:v>
                </c:pt>
                <c:pt idx="14">
                  <c:v>4170390.64285956</c:v>
                </c:pt>
              </c:numCache>
            </c:numRef>
          </c:val>
          <c:smooth val="0"/>
          <c:extLst>
            <c:ext xmlns:c16="http://schemas.microsoft.com/office/drawing/2014/chart" uri="{C3380CC4-5D6E-409C-BE32-E72D297353CC}">
              <c16:uniqueId val="{00000029-AE77-414C-921A-2F8B24ECB716}"/>
            </c:ext>
          </c:extLst>
        </c:ser>
        <c:dLbls>
          <c:showLegendKey val="0"/>
          <c:showVal val="0"/>
          <c:showCatName val="0"/>
          <c:showSerName val="0"/>
          <c:showPercent val="0"/>
          <c:showBubbleSize val="0"/>
        </c:dLbls>
        <c:marker val="1"/>
        <c:smooth val="0"/>
        <c:axId val="139076736"/>
        <c:axId val="139078272"/>
      </c:lineChart>
      <c:catAx>
        <c:axId val="139076736"/>
        <c:scaling>
          <c:orientation val="minMax"/>
        </c:scaling>
        <c:delete val="0"/>
        <c:axPos val="b"/>
        <c:numFmt formatCode="General" sourceLinked="1"/>
        <c:majorTickMark val="out"/>
        <c:minorTickMark val="none"/>
        <c:tickLblPos val="nextTo"/>
        <c:crossAx val="139078272"/>
        <c:crosses val="autoZero"/>
        <c:auto val="1"/>
        <c:lblAlgn val="ctr"/>
        <c:lblOffset val="100"/>
        <c:noMultiLvlLbl val="0"/>
      </c:catAx>
      <c:valAx>
        <c:axId val="139078272"/>
        <c:scaling>
          <c:orientation val="minMax"/>
        </c:scaling>
        <c:delete val="0"/>
        <c:axPos val="l"/>
        <c:majorGridlines>
          <c:spPr>
            <a:ln>
              <a:solidFill>
                <a:schemeClr val="bg1">
                  <a:lumMod val="85000"/>
                </a:schemeClr>
              </a:solidFill>
            </a:ln>
          </c:spPr>
        </c:majorGridlines>
        <c:title>
          <c:tx>
            <c:rich>
              <a:bodyPr rot="-5400000" vert="horz"/>
              <a:lstStyle/>
              <a:p>
                <a:pPr>
                  <a:defRPr/>
                </a:pPr>
                <a:r>
                  <a:rPr lang="eu-ES"/>
                  <a:t>Milaka eurotan</a:t>
                </a:r>
              </a:p>
            </c:rich>
          </c:tx>
          <c:layout>
            <c:manualLayout>
              <c:xMode val="edge"/>
              <c:yMode val="edge"/>
              <c:x val="1.2394864984506419E-2"/>
              <c:y val="0.4050803790939233"/>
            </c:manualLayout>
          </c:layout>
          <c:overlay val="0"/>
        </c:title>
        <c:numFmt formatCode="#,##0" sourceLinked="0"/>
        <c:majorTickMark val="out"/>
        <c:minorTickMark val="none"/>
        <c:tickLblPos val="nextTo"/>
        <c:crossAx val="139076736"/>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3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image" Target="http://intranet.gesconhtn.admon-cfnavarra.es/_layouts/images/blank.gif" TargetMode="External"/><Relationship Id="rId1" Type="http://schemas.openxmlformats.org/officeDocument/2006/relationships/image" Target="../media/image1.gif"/><Relationship Id="rId4" Type="http://schemas.openxmlformats.org/officeDocument/2006/relationships/image" Target="http://intranet.gesconhtn.admon-cfnavarra.es/_layouts/images/menudark.gif" TargetMode="Externa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0</xdr:col>
      <xdr:colOff>346709</xdr:colOff>
      <xdr:row>11</xdr:row>
      <xdr:rowOff>34290</xdr:rowOff>
    </xdr:from>
    <xdr:to>
      <xdr:col>7</xdr:col>
      <xdr:colOff>428624</xdr:colOff>
      <xdr:row>29</xdr:row>
      <xdr:rowOff>85725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346709</xdr:colOff>
      <xdr:row>11</xdr:row>
      <xdr:rowOff>34289</xdr:rowOff>
    </xdr:from>
    <xdr:to>
      <xdr:col>7</xdr:col>
      <xdr:colOff>695325</xdr:colOff>
      <xdr:row>33</xdr:row>
      <xdr:rowOff>19050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120646</xdr:colOff>
      <xdr:row>2</xdr:row>
      <xdr:rowOff>25397</xdr:rowOff>
    </xdr:from>
    <xdr:to>
      <xdr:col>7</xdr:col>
      <xdr:colOff>641728</xdr:colOff>
      <xdr:row>22</xdr:row>
      <xdr:rowOff>51305</xdr:rowOff>
    </xdr:to>
    <xdr:graphicFrame macro="">
      <xdr:nvGraphicFramePr>
        <xdr:cNvPr id="3" name="2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120646</xdr:colOff>
      <xdr:row>2</xdr:row>
      <xdr:rowOff>25397</xdr:rowOff>
    </xdr:from>
    <xdr:to>
      <xdr:col>7</xdr:col>
      <xdr:colOff>641728</xdr:colOff>
      <xdr:row>22</xdr:row>
      <xdr:rowOff>51305</xdr:rowOff>
    </xdr:to>
    <xdr:graphicFrame macro="">
      <xdr:nvGraphicFramePr>
        <xdr:cNvPr id="4" name="2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238123</xdr:colOff>
      <xdr:row>2</xdr:row>
      <xdr:rowOff>38100</xdr:rowOff>
    </xdr:from>
    <xdr:to>
      <xdr:col>7</xdr:col>
      <xdr:colOff>460913</xdr:colOff>
      <xdr:row>26</xdr:row>
      <xdr:rowOff>22240</xdr:rowOff>
    </xdr:to>
    <xdr:graphicFrame macro="">
      <xdr:nvGraphicFramePr>
        <xdr:cNvPr id="3" name="2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238123</xdr:colOff>
      <xdr:row>2</xdr:row>
      <xdr:rowOff>38100</xdr:rowOff>
    </xdr:from>
    <xdr:to>
      <xdr:col>7</xdr:col>
      <xdr:colOff>460913</xdr:colOff>
      <xdr:row>26</xdr:row>
      <xdr:rowOff>22240</xdr:rowOff>
    </xdr:to>
    <xdr:graphicFrame macro="">
      <xdr:nvGraphicFramePr>
        <xdr:cNvPr id="4" name="2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238122</xdr:colOff>
      <xdr:row>2</xdr:row>
      <xdr:rowOff>9524</xdr:rowOff>
    </xdr:from>
    <xdr:to>
      <xdr:col>8</xdr:col>
      <xdr:colOff>486727</xdr:colOff>
      <xdr:row>24</xdr:row>
      <xdr:rowOff>42623</xdr:rowOff>
    </xdr:to>
    <xdr:graphicFrame macro="">
      <xdr:nvGraphicFramePr>
        <xdr:cNvPr id="3" name="2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272414</xdr:colOff>
      <xdr:row>2</xdr:row>
      <xdr:rowOff>123821</xdr:rowOff>
    </xdr:from>
    <xdr:to>
      <xdr:col>6</xdr:col>
      <xdr:colOff>420429</xdr:colOff>
      <xdr:row>21</xdr:row>
      <xdr:rowOff>123821</xdr:rowOff>
    </xdr:to>
    <xdr:graphicFrame macro="">
      <xdr:nvGraphicFramePr>
        <xdr:cNvPr id="6" name="5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163830</xdr:colOff>
      <xdr:row>2</xdr:row>
      <xdr:rowOff>28575</xdr:rowOff>
    </xdr:from>
    <xdr:to>
      <xdr:col>7</xdr:col>
      <xdr:colOff>742950</xdr:colOff>
      <xdr:row>25</xdr:row>
      <xdr:rowOff>51435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128587</xdr:colOff>
      <xdr:row>4</xdr:row>
      <xdr:rowOff>85725</xdr:rowOff>
    </xdr:from>
    <xdr:to>
      <xdr:col>4</xdr:col>
      <xdr:colOff>661987</xdr:colOff>
      <xdr:row>5</xdr:row>
      <xdr:rowOff>104775</xdr:rowOff>
    </xdr:to>
    <xdr:sp macro="" textlink="">
      <xdr:nvSpPr>
        <xdr:cNvPr id="3" name="2 CuadroTexto"/>
        <xdr:cNvSpPr txBox="1"/>
      </xdr:nvSpPr>
      <xdr:spPr>
        <a:xfrm>
          <a:off x="3900487" y="1143000"/>
          <a:ext cx="5334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u-ES" sz="900" b="1">
              <a:ln>
                <a:noFill/>
              </a:ln>
              <a:solidFill>
                <a:srgbClr val="C00000"/>
              </a:solidFill>
            </a:rPr>
            <a:t>BEZ</a:t>
          </a:r>
        </a:p>
      </xdr:txBody>
    </xdr:sp>
    <xdr:clientData/>
  </xdr:twoCellAnchor>
  <xdr:twoCellAnchor>
    <xdr:from>
      <xdr:col>4</xdr:col>
      <xdr:colOff>52387</xdr:colOff>
      <xdr:row>11</xdr:row>
      <xdr:rowOff>47625</xdr:rowOff>
    </xdr:from>
    <xdr:to>
      <xdr:col>5</xdr:col>
      <xdr:colOff>80962</xdr:colOff>
      <xdr:row>12</xdr:row>
      <xdr:rowOff>85725</xdr:rowOff>
    </xdr:to>
    <xdr:sp macro="" textlink="">
      <xdr:nvSpPr>
        <xdr:cNvPr id="4" name="3 CuadroTexto"/>
        <xdr:cNvSpPr txBox="1"/>
      </xdr:nvSpPr>
      <xdr:spPr>
        <a:xfrm>
          <a:off x="3824287" y="2238375"/>
          <a:ext cx="87630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u-ES" sz="900" b="1">
              <a:ln>
                <a:noFill/>
              </a:ln>
              <a:solidFill>
                <a:schemeClr val="accent5"/>
              </a:solidFill>
            </a:rPr>
            <a:t>Informazioa</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0.50718</cdr:x>
      <cdr:y>0.5694</cdr:y>
    </cdr:from>
    <cdr:to>
      <cdr:x>0.66803</cdr:x>
      <cdr:y>0.62108</cdr:y>
    </cdr:to>
    <cdr:sp macro="" textlink="">
      <cdr:nvSpPr>
        <cdr:cNvPr id="2" name="3 CuadroTexto"/>
        <cdr:cNvSpPr txBox="1"/>
      </cdr:nvSpPr>
      <cdr:spPr>
        <a:xfrm xmlns:a="http://schemas.openxmlformats.org/drawingml/2006/main">
          <a:off x="3317874" y="2133600"/>
          <a:ext cx="1052196" cy="1936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u-ES" sz="900" b="1">
              <a:ln>
                <a:noFill/>
              </a:ln>
              <a:solidFill>
                <a:schemeClr val="accent3"/>
              </a:solidFill>
            </a:rPr>
            <a:t>Zatikatzeak</a:t>
          </a:r>
        </a:p>
      </cdr:txBody>
    </cdr:sp>
  </cdr:relSizeAnchor>
  <cdr:relSizeAnchor xmlns:cdr="http://schemas.openxmlformats.org/drawingml/2006/chartDrawing">
    <cdr:from>
      <cdr:x>0.42487</cdr:x>
      <cdr:y>0.7397</cdr:y>
    </cdr:from>
    <cdr:to>
      <cdr:x>0.76558</cdr:x>
      <cdr:y>0.79817</cdr:y>
    </cdr:to>
    <cdr:sp macro="" textlink="">
      <cdr:nvSpPr>
        <cdr:cNvPr id="3" name="3 CuadroTexto"/>
        <cdr:cNvSpPr txBox="1"/>
      </cdr:nvSpPr>
      <cdr:spPr>
        <a:xfrm xmlns:a="http://schemas.openxmlformats.org/drawingml/2006/main">
          <a:off x="2779395" y="2771774"/>
          <a:ext cx="2228849" cy="2190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u-ES" sz="900" b="1">
              <a:ln>
                <a:noFill/>
              </a:ln>
              <a:solidFill>
                <a:schemeClr val="accent4"/>
              </a:solidFill>
            </a:rPr>
            <a:t>Batasunaren barruko eragiketen laburpena</a:t>
          </a:r>
        </a:p>
      </cdr:txBody>
    </cdr:sp>
  </cdr:relSizeAnchor>
  <cdr:relSizeAnchor xmlns:cdr="http://schemas.openxmlformats.org/drawingml/2006/chartDrawing">
    <cdr:from>
      <cdr:x>0.45185</cdr:x>
      <cdr:y>0.85155</cdr:y>
    </cdr:from>
    <cdr:to>
      <cdr:x>0.68695</cdr:x>
      <cdr:y>0.89561</cdr:y>
    </cdr:to>
    <cdr:sp macro="" textlink="">
      <cdr:nvSpPr>
        <cdr:cNvPr id="4" name="3 CuadroTexto"/>
        <cdr:cNvSpPr txBox="1"/>
      </cdr:nvSpPr>
      <cdr:spPr>
        <a:xfrm xmlns:a="http://schemas.openxmlformats.org/drawingml/2006/main">
          <a:off x="2955926" y="3190875"/>
          <a:ext cx="1537970" cy="1651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u-ES" sz="900" b="1">
              <a:ln>
                <a:noFill/>
              </a:ln>
              <a:solidFill>
                <a:schemeClr val="accent6"/>
              </a:solidFill>
            </a:rPr>
            <a:t>Sozietateak</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387349</xdr:colOff>
      <xdr:row>2</xdr:row>
      <xdr:rowOff>31750</xdr:rowOff>
    </xdr:from>
    <xdr:to>
      <xdr:col>5</xdr:col>
      <xdr:colOff>79375</xdr:colOff>
      <xdr:row>25</xdr:row>
      <xdr:rowOff>120650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387349</xdr:colOff>
      <xdr:row>2</xdr:row>
      <xdr:rowOff>31750</xdr:rowOff>
    </xdr:from>
    <xdr:to>
      <xdr:col>5</xdr:col>
      <xdr:colOff>79375</xdr:colOff>
      <xdr:row>25</xdr:row>
      <xdr:rowOff>120650</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347344</xdr:colOff>
      <xdr:row>2</xdr:row>
      <xdr:rowOff>12698</xdr:rowOff>
    </xdr:from>
    <xdr:to>
      <xdr:col>3</xdr:col>
      <xdr:colOff>1164044</xdr:colOff>
      <xdr:row>21</xdr:row>
      <xdr:rowOff>128441</xdr:rowOff>
    </xdr:to>
    <xdr:graphicFrame macro="">
      <xdr:nvGraphicFramePr>
        <xdr:cNvPr id="2" name="1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347344</xdr:colOff>
      <xdr:row>2</xdr:row>
      <xdr:rowOff>12698</xdr:rowOff>
    </xdr:from>
    <xdr:to>
      <xdr:col>3</xdr:col>
      <xdr:colOff>1164044</xdr:colOff>
      <xdr:row>21</xdr:row>
      <xdr:rowOff>128441</xdr:rowOff>
    </xdr:to>
    <xdr:graphicFrame macro="">
      <xdr:nvGraphicFramePr>
        <xdr:cNvPr id="3" name="1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129540</xdr:colOff>
      <xdr:row>1</xdr:row>
      <xdr:rowOff>156208</xdr:rowOff>
    </xdr:from>
    <xdr:to>
      <xdr:col>7</xdr:col>
      <xdr:colOff>681100</xdr:colOff>
      <xdr:row>22</xdr:row>
      <xdr:rowOff>163193</xdr:rowOff>
    </xdr:to>
    <xdr:graphicFrame macro="">
      <xdr:nvGraphicFramePr>
        <xdr:cNvPr id="3" name="2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287653</xdr:colOff>
      <xdr:row>2</xdr:row>
      <xdr:rowOff>19048</xdr:rowOff>
    </xdr:from>
    <xdr:to>
      <xdr:col>7</xdr:col>
      <xdr:colOff>152398</xdr:colOff>
      <xdr:row>20</xdr:row>
      <xdr:rowOff>36384</xdr:rowOff>
    </xdr:to>
    <xdr:graphicFrame macro="">
      <xdr:nvGraphicFramePr>
        <xdr:cNvPr id="3" name="2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304799</xdr:colOff>
      <xdr:row>2</xdr:row>
      <xdr:rowOff>66674</xdr:rowOff>
    </xdr:from>
    <xdr:to>
      <xdr:col>7</xdr:col>
      <xdr:colOff>66671</xdr:colOff>
      <xdr:row>20</xdr:row>
      <xdr:rowOff>132872</xdr:rowOff>
    </xdr:to>
    <xdr:graphicFrame macro="">
      <xdr:nvGraphicFramePr>
        <xdr:cNvPr id="2" name="1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304799</xdr:colOff>
      <xdr:row>2</xdr:row>
      <xdr:rowOff>66674</xdr:rowOff>
    </xdr:from>
    <xdr:to>
      <xdr:col>7</xdr:col>
      <xdr:colOff>66671</xdr:colOff>
      <xdr:row>20</xdr:row>
      <xdr:rowOff>132872</xdr:rowOff>
    </xdr:to>
    <xdr:graphicFrame macro="">
      <xdr:nvGraphicFramePr>
        <xdr:cNvPr id="3" name="1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245742</xdr:colOff>
      <xdr:row>2</xdr:row>
      <xdr:rowOff>38098</xdr:rowOff>
    </xdr:from>
    <xdr:to>
      <xdr:col>7</xdr:col>
      <xdr:colOff>693222</xdr:colOff>
      <xdr:row>24</xdr:row>
      <xdr:rowOff>59053</xdr:rowOff>
    </xdr:to>
    <xdr:graphicFrame macro="">
      <xdr:nvGraphicFramePr>
        <xdr:cNvPr id="3" name="2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323848</xdr:colOff>
      <xdr:row>2</xdr:row>
      <xdr:rowOff>19047</xdr:rowOff>
    </xdr:from>
    <xdr:to>
      <xdr:col>7</xdr:col>
      <xdr:colOff>595311</xdr:colOff>
      <xdr:row>25</xdr:row>
      <xdr:rowOff>30001</xdr:rowOff>
    </xdr:to>
    <xdr:graphicFrame macro="">
      <xdr:nvGraphicFramePr>
        <xdr:cNvPr id="3" name="2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386714</xdr:colOff>
      <xdr:row>2</xdr:row>
      <xdr:rowOff>19047</xdr:rowOff>
    </xdr:from>
    <xdr:to>
      <xdr:col>6</xdr:col>
      <xdr:colOff>315084</xdr:colOff>
      <xdr:row>22</xdr:row>
      <xdr:rowOff>127061</xdr:rowOff>
    </xdr:to>
    <xdr:graphicFrame macro="">
      <xdr:nvGraphicFramePr>
        <xdr:cNvPr id="3" name="2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251458</xdr:colOff>
      <xdr:row>2</xdr:row>
      <xdr:rowOff>34287</xdr:rowOff>
    </xdr:from>
    <xdr:to>
      <xdr:col>6</xdr:col>
      <xdr:colOff>549971</xdr:colOff>
      <xdr:row>25</xdr:row>
      <xdr:rowOff>63053</xdr:rowOff>
    </xdr:to>
    <xdr:graphicFrame macro="">
      <xdr:nvGraphicFramePr>
        <xdr:cNvPr id="3" name="2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234949</xdr:colOff>
      <xdr:row>2</xdr:row>
      <xdr:rowOff>73025</xdr:rowOff>
    </xdr:from>
    <xdr:to>
      <xdr:col>8</xdr:col>
      <xdr:colOff>139700</xdr:colOff>
      <xdr:row>20</xdr:row>
      <xdr:rowOff>106362</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228597</xdr:colOff>
      <xdr:row>2</xdr:row>
      <xdr:rowOff>28575</xdr:rowOff>
    </xdr:from>
    <xdr:to>
      <xdr:col>8</xdr:col>
      <xdr:colOff>257840</xdr:colOff>
      <xdr:row>23</xdr:row>
      <xdr:rowOff>57673</xdr:rowOff>
    </xdr:to>
    <xdr:graphicFrame macro="">
      <xdr:nvGraphicFramePr>
        <xdr:cNvPr id="3" name="2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276223</xdr:colOff>
      <xdr:row>1</xdr:row>
      <xdr:rowOff>152398</xdr:rowOff>
    </xdr:from>
    <xdr:to>
      <xdr:col>8</xdr:col>
      <xdr:colOff>183832</xdr:colOff>
      <xdr:row>23</xdr:row>
      <xdr:rowOff>105249</xdr:rowOff>
    </xdr:to>
    <xdr:graphicFrame macro="">
      <xdr:nvGraphicFramePr>
        <xdr:cNvPr id="4" name="3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302888</xdr:colOff>
      <xdr:row>2</xdr:row>
      <xdr:rowOff>62863</xdr:rowOff>
    </xdr:from>
    <xdr:to>
      <xdr:col>7</xdr:col>
      <xdr:colOff>123824</xdr:colOff>
      <xdr:row>21</xdr:row>
      <xdr:rowOff>55243</xdr:rowOff>
    </xdr:to>
    <xdr:graphicFrame macro="">
      <xdr:nvGraphicFramePr>
        <xdr:cNvPr id="2" name="1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219073</xdr:colOff>
      <xdr:row>2</xdr:row>
      <xdr:rowOff>47623</xdr:rowOff>
    </xdr:from>
    <xdr:to>
      <xdr:col>9</xdr:col>
      <xdr:colOff>9523</xdr:colOff>
      <xdr:row>24</xdr:row>
      <xdr:rowOff>10951</xdr:rowOff>
    </xdr:to>
    <xdr:graphicFrame macro="">
      <xdr:nvGraphicFramePr>
        <xdr:cNvPr id="2" name="1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201930</xdr:colOff>
      <xdr:row>2</xdr:row>
      <xdr:rowOff>11430</xdr:rowOff>
    </xdr:from>
    <xdr:to>
      <xdr:col>8</xdr:col>
      <xdr:colOff>175260</xdr:colOff>
      <xdr:row>25</xdr:row>
      <xdr:rowOff>146685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329565</xdr:colOff>
      <xdr:row>2</xdr:row>
      <xdr:rowOff>0</xdr:rowOff>
    </xdr:from>
    <xdr:to>
      <xdr:col>7</xdr:col>
      <xdr:colOff>38100</xdr:colOff>
      <xdr:row>29</xdr:row>
      <xdr:rowOff>15240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329565</xdr:colOff>
      <xdr:row>2</xdr:row>
      <xdr:rowOff>0</xdr:rowOff>
    </xdr:from>
    <xdr:to>
      <xdr:col>7</xdr:col>
      <xdr:colOff>38100</xdr:colOff>
      <xdr:row>29</xdr:row>
      <xdr:rowOff>15240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476250</xdr:colOff>
      <xdr:row>1</xdr:row>
      <xdr:rowOff>152400</xdr:rowOff>
    </xdr:from>
    <xdr:to>
      <xdr:col>8</xdr:col>
      <xdr:colOff>619050</xdr:colOff>
      <xdr:row>23</xdr:row>
      <xdr:rowOff>46050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676200</xdr:colOff>
      <xdr:row>24</xdr:row>
      <xdr:rowOff>55575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19</xdr:row>
      <xdr:rowOff>0</xdr:rowOff>
    </xdr:from>
    <xdr:to>
      <xdr:col>1</xdr:col>
      <xdr:colOff>9525</xdr:colOff>
      <xdr:row>19</xdr:row>
      <xdr:rowOff>0</xdr:rowOff>
    </xdr:to>
    <xdr:pic>
      <xdr:nvPicPr>
        <xdr:cNvPr id="2" name="Picture 48"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9505950"/>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21</xdr:row>
      <xdr:rowOff>0</xdr:rowOff>
    </xdr:from>
    <xdr:to>
      <xdr:col>1</xdr:col>
      <xdr:colOff>9525</xdr:colOff>
      <xdr:row>21</xdr:row>
      <xdr:rowOff>0</xdr:rowOff>
    </xdr:to>
    <xdr:pic>
      <xdr:nvPicPr>
        <xdr:cNvPr id="3" name="Picture 46"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10391775"/>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0</xdr:colOff>
      <xdr:row>14</xdr:row>
      <xdr:rowOff>123825</xdr:rowOff>
    </xdr:to>
    <xdr:pic>
      <xdr:nvPicPr>
        <xdr:cNvPr id="4" name="Picture 45" descr="Edita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5934075" y="6781800"/>
          <a:ext cx="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15</xdr:row>
      <xdr:rowOff>0</xdr:rowOff>
    </xdr:from>
    <xdr:to>
      <xdr:col>1</xdr:col>
      <xdr:colOff>9525</xdr:colOff>
      <xdr:row>15</xdr:row>
      <xdr:rowOff>0</xdr:rowOff>
    </xdr:to>
    <xdr:pic>
      <xdr:nvPicPr>
        <xdr:cNvPr id="5" name="Picture 44"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7353300"/>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0</xdr:colOff>
      <xdr:row>15</xdr:row>
      <xdr:rowOff>123825</xdr:rowOff>
    </xdr:to>
    <xdr:pic>
      <xdr:nvPicPr>
        <xdr:cNvPr id="6" name="Picture 43" descr="Edita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5934075" y="7353300"/>
          <a:ext cx="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23</xdr:row>
      <xdr:rowOff>0</xdr:rowOff>
    </xdr:from>
    <xdr:to>
      <xdr:col>1</xdr:col>
      <xdr:colOff>9525</xdr:colOff>
      <xdr:row>23</xdr:row>
      <xdr:rowOff>0</xdr:rowOff>
    </xdr:to>
    <xdr:pic>
      <xdr:nvPicPr>
        <xdr:cNvPr id="7" name="Picture 42"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11277600"/>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5</xdr:row>
      <xdr:rowOff>0</xdr:rowOff>
    </xdr:from>
    <xdr:to>
      <xdr:col>2</xdr:col>
      <xdr:colOff>0</xdr:colOff>
      <xdr:row>5</xdr:row>
      <xdr:rowOff>9525</xdr:rowOff>
    </xdr:to>
    <xdr:pic>
      <xdr:nvPicPr>
        <xdr:cNvPr id="8" name="Picture 41" descr="http://intranet.gesconhtn.admon-cfnavarra.es/_layouts/images/blank.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934075" y="196215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12</xdr:row>
      <xdr:rowOff>0</xdr:rowOff>
    </xdr:from>
    <xdr:to>
      <xdr:col>1</xdr:col>
      <xdr:colOff>9525</xdr:colOff>
      <xdr:row>12</xdr:row>
      <xdr:rowOff>0</xdr:rowOff>
    </xdr:to>
    <xdr:pic>
      <xdr:nvPicPr>
        <xdr:cNvPr id="9" name="Picture 40"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5772150"/>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0</xdr:colOff>
      <xdr:row>12</xdr:row>
      <xdr:rowOff>9525</xdr:rowOff>
    </xdr:to>
    <xdr:pic>
      <xdr:nvPicPr>
        <xdr:cNvPr id="10" name="Picture 39" descr="http://intranet.gesconhtn.admon-cfnavarra.es/_layouts/images/blank.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934075" y="577215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xdr:row>
      <xdr:rowOff>0</xdr:rowOff>
    </xdr:from>
    <xdr:to>
      <xdr:col>1</xdr:col>
      <xdr:colOff>9525</xdr:colOff>
      <xdr:row>16</xdr:row>
      <xdr:rowOff>0</xdr:rowOff>
    </xdr:to>
    <xdr:pic>
      <xdr:nvPicPr>
        <xdr:cNvPr id="11" name="Picture 38"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7924800"/>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21</xdr:row>
      <xdr:rowOff>0</xdr:rowOff>
    </xdr:from>
    <xdr:to>
      <xdr:col>2</xdr:col>
      <xdr:colOff>0</xdr:colOff>
      <xdr:row>21</xdr:row>
      <xdr:rowOff>9525</xdr:rowOff>
    </xdr:to>
    <xdr:pic>
      <xdr:nvPicPr>
        <xdr:cNvPr id="12" name="Picture 37" descr="http://intranet.gesconhtn.admon-cfnavarra.es/_layouts/images/blank.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934075" y="10391775"/>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15</xdr:row>
      <xdr:rowOff>0</xdr:rowOff>
    </xdr:from>
    <xdr:to>
      <xdr:col>1</xdr:col>
      <xdr:colOff>9525</xdr:colOff>
      <xdr:row>15</xdr:row>
      <xdr:rowOff>0</xdr:rowOff>
    </xdr:to>
    <xdr:pic>
      <xdr:nvPicPr>
        <xdr:cNvPr id="13" name="Picture 36"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7353300"/>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17</xdr:row>
      <xdr:rowOff>0</xdr:rowOff>
    </xdr:from>
    <xdr:to>
      <xdr:col>2</xdr:col>
      <xdr:colOff>0</xdr:colOff>
      <xdr:row>17</xdr:row>
      <xdr:rowOff>9525</xdr:rowOff>
    </xdr:to>
    <xdr:pic>
      <xdr:nvPicPr>
        <xdr:cNvPr id="14" name="Picture 35" descr="http://intranet.gesconhtn.admon-cfnavarra.es/_layouts/images/blank.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934075" y="849630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9</xdr:row>
      <xdr:rowOff>0</xdr:rowOff>
    </xdr:from>
    <xdr:to>
      <xdr:col>1</xdr:col>
      <xdr:colOff>9525</xdr:colOff>
      <xdr:row>9</xdr:row>
      <xdr:rowOff>0</xdr:rowOff>
    </xdr:to>
    <xdr:pic>
      <xdr:nvPicPr>
        <xdr:cNvPr id="15" name="Picture 34"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4048125"/>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xdr:row>
      <xdr:rowOff>0</xdr:rowOff>
    </xdr:from>
    <xdr:to>
      <xdr:col>2</xdr:col>
      <xdr:colOff>0</xdr:colOff>
      <xdr:row>4</xdr:row>
      <xdr:rowOff>9525</xdr:rowOff>
    </xdr:to>
    <xdr:pic>
      <xdr:nvPicPr>
        <xdr:cNvPr id="16" name="Picture 33" descr="http://intranet.gesconhtn.admon-cfnavarra.es/_layouts/images/blank.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934075" y="139065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xdr:col>
      <xdr:colOff>9525</xdr:colOff>
      <xdr:row>27</xdr:row>
      <xdr:rowOff>0</xdr:rowOff>
    </xdr:to>
    <xdr:pic>
      <xdr:nvPicPr>
        <xdr:cNvPr id="17" name="Picture 32"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12801600"/>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0</xdr:colOff>
      <xdr:row>26</xdr:row>
      <xdr:rowOff>9525</xdr:rowOff>
    </xdr:to>
    <xdr:pic>
      <xdr:nvPicPr>
        <xdr:cNvPr id="18" name="Picture 31" descr="http://intranet.gesconhtn.admon-cfnavarra.es/_layouts/images/blank.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934075" y="1242060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11</xdr:row>
      <xdr:rowOff>0</xdr:rowOff>
    </xdr:from>
    <xdr:to>
      <xdr:col>1</xdr:col>
      <xdr:colOff>9525</xdr:colOff>
      <xdr:row>11</xdr:row>
      <xdr:rowOff>0</xdr:rowOff>
    </xdr:to>
    <xdr:pic>
      <xdr:nvPicPr>
        <xdr:cNvPr id="19" name="Picture 30"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5162550"/>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23</xdr:row>
      <xdr:rowOff>0</xdr:rowOff>
    </xdr:from>
    <xdr:to>
      <xdr:col>2</xdr:col>
      <xdr:colOff>0</xdr:colOff>
      <xdr:row>23</xdr:row>
      <xdr:rowOff>123825</xdr:rowOff>
    </xdr:to>
    <xdr:pic>
      <xdr:nvPicPr>
        <xdr:cNvPr id="20" name="Picture 29" descr="Edita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5934075" y="11277600"/>
          <a:ext cx="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8</xdr:row>
      <xdr:rowOff>0</xdr:rowOff>
    </xdr:from>
    <xdr:to>
      <xdr:col>1</xdr:col>
      <xdr:colOff>9525</xdr:colOff>
      <xdr:row>8</xdr:row>
      <xdr:rowOff>0</xdr:rowOff>
    </xdr:to>
    <xdr:pic>
      <xdr:nvPicPr>
        <xdr:cNvPr id="21" name="Picture 28"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3543300"/>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0</xdr:colOff>
      <xdr:row>24</xdr:row>
      <xdr:rowOff>9525</xdr:rowOff>
    </xdr:to>
    <xdr:pic>
      <xdr:nvPicPr>
        <xdr:cNvPr id="22" name="Picture 27" descr="http://intranet.gesconhtn.admon-cfnavarra.es/_layouts/images/blank.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934075" y="1165860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4</xdr:row>
      <xdr:rowOff>0</xdr:rowOff>
    </xdr:from>
    <xdr:to>
      <xdr:col>1</xdr:col>
      <xdr:colOff>9525</xdr:colOff>
      <xdr:row>4</xdr:row>
      <xdr:rowOff>0</xdr:rowOff>
    </xdr:to>
    <xdr:pic>
      <xdr:nvPicPr>
        <xdr:cNvPr id="23" name="Picture 26"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1390650"/>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16</xdr:row>
      <xdr:rowOff>0</xdr:rowOff>
    </xdr:from>
    <xdr:to>
      <xdr:col>2</xdr:col>
      <xdr:colOff>0</xdr:colOff>
      <xdr:row>16</xdr:row>
      <xdr:rowOff>123825</xdr:rowOff>
    </xdr:to>
    <xdr:pic>
      <xdr:nvPicPr>
        <xdr:cNvPr id="24" name="Picture 25" descr="Edita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5934075" y="7924800"/>
          <a:ext cx="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22</xdr:row>
      <xdr:rowOff>0</xdr:rowOff>
    </xdr:from>
    <xdr:to>
      <xdr:col>1</xdr:col>
      <xdr:colOff>9525</xdr:colOff>
      <xdr:row>22</xdr:row>
      <xdr:rowOff>0</xdr:rowOff>
    </xdr:to>
    <xdr:pic>
      <xdr:nvPicPr>
        <xdr:cNvPr id="25" name="Picture 24"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10772775"/>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xdr:row>
      <xdr:rowOff>0</xdr:rowOff>
    </xdr:from>
    <xdr:to>
      <xdr:col>2</xdr:col>
      <xdr:colOff>0</xdr:colOff>
      <xdr:row>10</xdr:row>
      <xdr:rowOff>9525</xdr:rowOff>
    </xdr:to>
    <xdr:pic>
      <xdr:nvPicPr>
        <xdr:cNvPr id="26" name="Picture 23" descr="http://intranet.gesconhtn.admon-cfnavarra.es/_layouts/images/blank.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934075" y="4657725"/>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7</xdr:row>
      <xdr:rowOff>0</xdr:rowOff>
    </xdr:from>
    <xdr:to>
      <xdr:col>1</xdr:col>
      <xdr:colOff>9525</xdr:colOff>
      <xdr:row>7</xdr:row>
      <xdr:rowOff>0</xdr:rowOff>
    </xdr:to>
    <xdr:pic>
      <xdr:nvPicPr>
        <xdr:cNvPr id="27" name="Picture 22"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3038475"/>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xdr:row>
      <xdr:rowOff>0</xdr:rowOff>
    </xdr:from>
    <xdr:to>
      <xdr:col>2</xdr:col>
      <xdr:colOff>0</xdr:colOff>
      <xdr:row>8</xdr:row>
      <xdr:rowOff>9525</xdr:rowOff>
    </xdr:to>
    <xdr:pic>
      <xdr:nvPicPr>
        <xdr:cNvPr id="28" name="Picture 21" descr="http://intranet.gesconhtn.admon-cfnavarra.es/_layouts/images/blank.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934075" y="354330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18</xdr:row>
      <xdr:rowOff>0</xdr:rowOff>
    </xdr:from>
    <xdr:to>
      <xdr:col>1</xdr:col>
      <xdr:colOff>9525</xdr:colOff>
      <xdr:row>18</xdr:row>
      <xdr:rowOff>0</xdr:rowOff>
    </xdr:to>
    <xdr:pic>
      <xdr:nvPicPr>
        <xdr:cNvPr id="29" name="Picture 20"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9001125"/>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20</xdr:row>
      <xdr:rowOff>0</xdr:rowOff>
    </xdr:from>
    <xdr:to>
      <xdr:col>2</xdr:col>
      <xdr:colOff>0</xdr:colOff>
      <xdr:row>20</xdr:row>
      <xdr:rowOff>9525</xdr:rowOff>
    </xdr:to>
    <xdr:pic>
      <xdr:nvPicPr>
        <xdr:cNvPr id="30" name="Picture 19" descr="http://intranet.gesconhtn.admon-cfnavarra.es/_layouts/images/blank.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934075" y="10010775"/>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10</xdr:row>
      <xdr:rowOff>0</xdr:rowOff>
    </xdr:from>
    <xdr:to>
      <xdr:col>1</xdr:col>
      <xdr:colOff>9525</xdr:colOff>
      <xdr:row>10</xdr:row>
      <xdr:rowOff>0</xdr:rowOff>
    </xdr:to>
    <xdr:pic>
      <xdr:nvPicPr>
        <xdr:cNvPr id="31" name="Picture 18"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4657725"/>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22</xdr:row>
      <xdr:rowOff>0</xdr:rowOff>
    </xdr:from>
    <xdr:to>
      <xdr:col>2</xdr:col>
      <xdr:colOff>0</xdr:colOff>
      <xdr:row>22</xdr:row>
      <xdr:rowOff>9525</xdr:rowOff>
    </xdr:to>
    <xdr:pic>
      <xdr:nvPicPr>
        <xdr:cNvPr id="32" name="Picture 17" descr="http://intranet.gesconhtn.admon-cfnavarra.es/_layouts/images/blank.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934075" y="10772775"/>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4</xdr:row>
      <xdr:rowOff>0</xdr:rowOff>
    </xdr:from>
    <xdr:to>
      <xdr:col>1</xdr:col>
      <xdr:colOff>9525</xdr:colOff>
      <xdr:row>4</xdr:row>
      <xdr:rowOff>0</xdr:rowOff>
    </xdr:to>
    <xdr:pic>
      <xdr:nvPicPr>
        <xdr:cNvPr id="33" name="Picture 16"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1390650"/>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xdr:row>
      <xdr:rowOff>0</xdr:rowOff>
    </xdr:from>
    <xdr:to>
      <xdr:col>2</xdr:col>
      <xdr:colOff>0</xdr:colOff>
      <xdr:row>3</xdr:row>
      <xdr:rowOff>123825</xdr:rowOff>
    </xdr:to>
    <xdr:pic>
      <xdr:nvPicPr>
        <xdr:cNvPr id="34" name="Picture 15" descr="Edita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5934075" y="885825"/>
          <a:ext cx="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xdr:row>
      <xdr:rowOff>0</xdr:rowOff>
    </xdr:from>
    <xdr:to>
      <xdr:col>1</xdr:col>
      <xdr:colOff>9525</xdr:colOff>
      <xdr:row>5</xdr:row>
      <xdr:rowOff>0</xdr:rowOff>
    </xdr:to>
    <xdr:pic>
      <xdr:nvPicPr>
        <xdr:cNvPr id="35" name="Picture 14"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1962150"/>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xdr:row>
      <xdr:rowOff>0</xdr:rowOff>
    </xdr:from>
    <xdr:to>
      <xdr:col>2</xdr:col>
      <xdr:colOff>0</xdr:colOff>
      <xdr:row>7</xdr:row>
      <xdr:rowOff>123825</xdr:rowOff>
    </xdr:to>
    <xdr:pic>
      <xdr:nvPicPr>
        <xdr:cNvPr id="36" name="Picture 13" descr="Edita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5934075" y="3038475"/>
          <a:ext cx="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20</xdr:row>
      <xdr:rowOff>0</xdr:rowOff>
    </xdr:from>
    <xdr:to>
      <xdr:col>1</xdr:col>
      <xdr:colOff>9525</xdr:colOff>
      <xdr:row>20</xdr:row>
      <xdr:rowOff>0</xdr:rowOff>
    </xdr:to>
    <xdr:pic>
      <xdr:nvPicPr>
        <xdr:cNvPr id="37" name="Picture 12"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10010775"/>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6</xdr:row>
      <xdr:rowOff>0</xdr:rowOff>
    </xdr:from>
    <xdr:to>
      <xdr:col>2</xdr:col>
      <xdr:colOff>0</xdr:colOff>
      <xdr:row>6</xdr:row>
      <xdr:rowOff>9525</xdr:rowOff>
    </xdr:to>
    <xdr:pic>
      <xdr:nvPicPr>
        <xdr:cNvPr id="38" name="Picture 11" descr="http://intranet.gesconhtn.admon-cfnavarra.es/_layouts/images/blank.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934075" y="253365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17</xdr:row>
      <xdr:rowOff>0</xdr:rowOff>
    </xdr:from>
    <xdr:to>
      <xdr:col>1</xdr:col>
      <xdr:colOff>9525</xdr:colOff>
      <xdr:row>17</xdr:row>
      <xdr:rowOff>0</xdr:rowOff>
    </xdr:to>
    <xdr:pic>
      <xdr:nvPicPr>
        <xdr:cNvPr id="39" name="Picture 10"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8496300"/>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19</xdr:row>
      <xdr:rowOff>0</xdr:rowOff>
    </xdr:from>
    <xdr:to>
      <xdr:col>2</xdr:col>
      <xdr:colOff>0</xdr:colOff>
      <xdr:row>19</xdr:row>
      <xdr:rowOff>9525</xdr:rowOff>
    </xdr:to>
    <xdr:pic>
      <xdr:nvPicPr>
        <xdr:cNvPr id="40" name="Picture 9" descr="http://intranet.gesconhtn.admon-cfnavarra.es/_layouts/images/blank.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934075" y="950595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1</xdr:col>
      <xdr:colOff>9525</xdr:colOff>
      <xdr:row>6</xdr:row>
      <xdr:rowOff>0</xdr:rowOff>
    </xdr:to>
    <xdr:pic>
      <xdr:nvPicPr>
        <xdr:cNvPr id="41" name="Picture 8"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2533650"/>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18</xdr:row>
      <xdr:rowOff>0</xdr:rowOff>
    </xdr:from>
    <xdr:to>
      <xdr:col>2</xdr:col>
      <xdr:colOff>0</xdr:colOff>
      <xdr:row>18</xdr:row>
      <xdr:rowOff>9525</xdr:rowOff>
    </xdr:to>
    <xdr:pic>
      <xdr:nvPicPr>
        <xdr:cNvPr id="42" name="Picture 7" descr="http://intranet.gesconhtn.admon-cfnavarra.es/_layouts/images/blank.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934075" y="9001125"/>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0</xdr:rowOff>
    </xdr:from>
    <xdr:to>
      <xdr:col>1</xdr:col>
      <xdr:colOff>9525</xdr:colOff>
      <xdr:row>26</xdr:row>
      <xdr:rowOff>0</xdr:rowOff>
    </xdr:to>
    <xdr:pic>
      <xdr:nvPicPr>
        <xdr:cNvPr id="43" name="Picture 6"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12420600"/>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11</xdr:row>
      <xdr:rowOff>0</xdr:rowOff>
    </xdr:from>
    <xdr:to>
      <xdr:col>2</xdr:col>
      <xdr:colOff>0</xdr:colOff>
      <xdr:row>11</xdr:row>
      <xdr:rowOff>123825</xdr:rowOff>
    </xdr:to>
    <xdr:pic>
      <xdr:nvPicPr>
        <xdr:cNvPr id="44" name="Picture 5" descr="Edita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5934075" y="5162550"/>
          <a:ext cx="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25</xdr:row>
      <xdr:rowOff>0</xdr:rowOff>
    </xdr:from>
    <xdr:to>
      <xdr:col>1</xdr:col>
      <xdr:colOff>9525</xdr:colOff>
      <xdr:row>25</xdr:row>
      <xdr:rowOff>0</xdr:rowOff>
    </xdr:to>
    <xdr:pic>
      <xdr:nvPicPr>
        <xdr:cNvPr id="45" name="Picture 4"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12039600"/>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9</xdr:row>
      <xdr:rowOff>0</xdr:rowOff>
    </xdr:from>
    <xdr:to>
      <xdr:col>2</xdr:col>
      <xdr:colOff>0</xdr:colOff>
      <xdr:row>9</xdr:row>
      <xdr:rowOff>123825</xdr:rowOff>
    </xdr:to>
    <xdr:pic>
      <xdr:nvPicPr>
        <xdr:cNvPr id="46" name="Picture 3" descr="Edita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5934075" y="4048125"/>
          <a:ext cx="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13</xdr:row>
      <xdr:rowOff>0</xdr:rowOff>
    </xdr:from>
    <xdr:to>
      <xdr:col>1</xdr:col>
      <xdr:colOff>9525</xdr:colOff>
      <xdr:row>13</xdr:row>
      <xdr:rowOff>0</xdr:rowOff>
    </xdr:to>
    <xdr:pic>
      <xdr:nvPicPr>
        <xdr:cNvPr id="47" name="Picture 2" descr="Utilizar Mayús+Entrar para abrir el menú (nueva ventan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14475" y="6276975"/>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0</xdr:colOff>
      <xdr:row>13</xdr:row>
      <xdr:rowOff>123825</xdr:rowOff>
    </xdr:to>
    <xdr:pic>
      <xdr:nvPicPr>
        <xdr:cNvPr id="48" name="Picture 1" descr="Edita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5934075" y="6276975"/>
          <a:ext cx="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2</xdr:row>
      <xdr:rowOff>38100</xdr:rowOff>
    </xdr:from>
    <xdr:to>
      <xdr:col>6</xdr:col>
      <xdr:colOff>314326</xdr:colOff>
      <xdr:row>22</xdr:row>
      <xdr:rowOff>4763</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2</xdr:row>
      <xdr:rowOff>38100</xdr:rowOff>
    </xdr:from>
    <xdr:to>
      <xdr:col>6</xdr:col>
      <xdr:colOff>314326</xdr:colOff>
      <xdr:row>22</xdr:row>
      <xdr:rowOff>4763</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2</xdr:row>
      <xdr:rowOff>9525</xdr:rowOff>
    </xdr:from>
    <xdr:to>
      <xdr:col>8</xdr:col>
      <xdr:colOff>704850</xdr:colOff>
      <xdr:row>32</xdr:row>
      <xdr:rowOff>23813</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546256</xdr:colOff>
      <xdr:row>2</xdr:row>
      <xdr:rowOff>22859</xdr:rowOff>
    </xdr:from>
    <xdr:to>
      <xdr:col>5</xdr:col>
      <xdr:colOff>685799</xdr:colOff>
      <xdr:row>19</xdr:row>
      <xdr:rowOff>19050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228600</xdr:colOff>
      <xdr:row>2</xdr:row>
      <xdr:rowOff>19049</xdr:rowOff>
    </xdr:from>
    <xdr:to>
      <xdr:col>2</xdr:col>
      <xdr:colOff>416250</xdr:colOff>
      <xdr:row>18</xdr:row>
      <xdr:rowOff>107099</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438150</xdr:colOff>
      <xdr:row>2</xdr:row>
      <xdr:rowOff>46299</xdr:rowOff>
    </xdr:from>
    <xdr:to>
      <xdr:col>5</xdr:col>
      <xdr:colOff>710655</xdr:colOff>
      <xdr:row>19</xdr:row>
      <xdr:rowOff>44424</xdr:rowOff>
    </xdr:to>
    <xdr:grpSp>
      <xdr:nvGrpSpPr>
        <xdr:cNvPr id="6" name="Grupo 5"/>
        <xdr:cNvGrpSpPr/>
      </xdr:nvGrpSpPr>
      <xdr:grpSpPr>
        <a:xfrm>
          <a:off x="438150" y="808299"/>
          <a:ext cx="5968455" cy="2808000"/>
          <a:chOff x="438150" y="808299"/>
          <a:chExt cx="5968455" cy="2808000"/>
        </a:xfrm>
      </xdr:grpSpPr>
      <xdr:graphicFrame macro="">
        <xdr:nvGraphicFramePr>
          <xdr:cNvPr id="4" name="1 Gráfico"/>
          <xdr:cNvGraphicFramePr>
            <a:graphicFrameLocks/>
          </xdr:cNvGraphicFramePr>
        </xdr:nvGraphicFramePr>
        <xdr:xfrm>
          <a:off x="3346605" y="809266"/>
          <a:ext cx="3060000" cy="2806066"/>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5" name="2 Gráfico"/>
          <xdr:cNvGraphicFramePr>
            <a:graphicFrameLocks/>
          </xdr:cNvGraphicFramePr>
        </xdr:nvGraphicFramePr>
        <xdr:xfrm>
          <a:off x="438150" y="808299"/>
          <a:ext cx="3060000" cy="280800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219074</xdr:colOff>
      <xdr:row>2</xdr:row>
      <xdr:rowOff>19051</xdr:rowOff>
    </xdr:from>
    <xdr:to>
      <xdr:col>3</xdr:col>
      <xdr:colOff>504825</xdr:colOff>
      <xdr:row>26</xdr:row>
      <xdr:rowOff>57151</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238124</xdr:colOff>
      <xdr:row>2</xdr:row>
      <xdr:rowOff>19049</xdr:rowOff>
    </xdr:from>
    <xdr:to>
      <xdr:col>7</xdr:col>
      <xdr:colOff>361950</xdr:colOff>
      <xdr:row>22</xdr:row>
      <xdr:rowOff>180975</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266698</xdr:colOff>
      <xdr:row>2</xdr:row>
      <xdr:rowOff>47622</xdr:rowOff>
    </xdr:from>
    <xdr:to>
      <xdr:col>8</xdr:col>
      <xdr:colOff>107628</xdr:colOff>
      <xdr:row>21</xdr:row>
      <xdr:rowOff>37144</xdr:rowOff>
    </xdr:to>
    <xdr:graphicFrame macro="">
      <xdr:nvGraphicFramePr>
        <xdr:cNvPr id="3" name="2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3"/>
  <sheetViews>
    <sheetView zoomScaleNormal="100" workbookViewId="0">
      <selection activeCell="A38" sqref="A38"/>
    </sheetView>
  </sheetViews>
  <sheetFormatPr baseColWidth="10" defaultColWidth="11.44140625" defaultRowHeight="13.8"/>
  <cols>
    <col min="1" max="1" width="141" style="740" bestFit="1" customWidth="1"/>
    <col min="2" max="16384" width="11.44140625" style="304"/>
  </cols>
  <sheetData>
    <row r="1" spans="1:2" ht="32.25" customHeight="1">
      <c r="A1" s="741" t="s">
        <v>0</v>
      </c>
    </row>
    <row r="2" spans="1:2" ht="18" customHeight="1">
      <c r="A2" s="739" t="str">
        <f>'C1'!$A$1</f>
        <v xml:space="preserve">1. koadroa. Zerga bilketa likidoa eta Zerga kontrolerako jardueraren emaitzak
</v>
      </c>
      <c r="B2"/>
    </row>
    <row r="3" spans="1:2" ht="18" customHeight="1">
      <c r="A3" s="739" t="str">
        <f>'C2'!$A$1</f>
        <v>2. koadroa. Nafarroako zerga sistema. Zerga hitzartuak</v>
      </c>
    </row>
    <row r="4" spans="1:2" ht="18" customHeight="1">
      <c r="A4" s="739" t="str">
        <f>'CyG3'!$A$1</f>
        <v>3. koadroa. Gastuen banaketa kapituluen arabera</v>
      </c>
    </row>
    <row r="5" spans="1:2" ht="18" customHeight="1">
      <c r="A5" s="739" t="str">
        <f>'C4'!$A$1</f>
        <v>4. koadroa. NFOko langileak generoaren arabera. Kopurua eta ehunekoa</v>
      </c>
    </row>
    <row r="6" spans="1:2" ht="18" customHeight="1">
      <c r="A6" s="739" t="str">
        <f>'5.G'!$A$1</f>
        <v>5. grafikoa. NFOko langileen batez besteko adina generoaren arabera</v>
      </c>
    </row>
    <row r="7" spans="1:2" ht="18" customHeight="1">
      <c r="A7" s="739" t="str">
        <f>'G6.'!$A$1</f>
        <v>6. grafikoa. NFOko langileen banaketa zerbitzuen arabera</v>
      </c>
    </row>
    <row r="8" spans="1:2" ht="18" customHeight="1">
      <c r="A8" s="739" t="str">
        <f>'C7'!$A$1</f>
        <v>7. koadroa. NFOko langileen banaketa taldearen eta mailaren arabera</v>
      </c>
    </row>
    <row r="9" spans="1:2" ht="18" customHeight="1">
      <c r="A9" s="739" t="str">
        <f>'G8'!$A$1</f>
        <v>8. grafikoa. NFOko langileen egoera. Aldi batekotasuna</v>
      </c>
    </row>
    <row r="10" spans="1:2" ht="18" customHeight="1">
      <c r="A10" s="739" t="str">
        <f>'C9'!$A$1</f>
        <v>9. koadroa. NFOko langileen banaketa bulegoen arabera</v>
      </c>
    </row>
    <row r="11" spans="1:2" ht="18" customHeight="1">
      <c r="A11" s="739" t="str">
        <f>'C10'!$A$1</f>
        <v>10. koadroa. Tributu bilketa. Osagaiak</v>
      </c>
    </row>
    <row r="12" spans="1:2" ht="18" customHeight="1">
      <c r="A12" s="739" t="str">
        <f>'G11'!$A$1</f>
        <v>11. grafikoa. Tributu bilketaren bilakaera denboran</v>
      </c>
    </row>
    <row r="13" spans="1:2" ht="18" customHeight="1">
      <c r="A13" s="739" t="str">
        <f>'C12.'!$A$1</f>
        <v>12. koadroa. Tributu bilketa integratua. Tributu figuren araberako xehetasuna</v>
      </c>
    </row>
    <row r="14" spans="1:2" ht="18" customHeight="1">
      <c r="A14" s="739" t="str">
        <f>'C13'!$A$1</f>
        <v>13. koadroa. Tributu bilketaren itzulketak. Tributu figuren araberako xehetasuna</v>
      </c>
    </row>
    <row r="15" spans="1:2" ht="18" customHeight="1">
      <c r="A15" s="739" t="str">
        <f>'C14'!$A$1</f>
        <v>14. koadroa. Tributu bilketa likidoa. Tributu figuren araberako laburpena</v>
      </c>
    </row>
    <row r="16" spans="1:2" ht="18" customHeight="1">
      <c r="A16" s="739" t="str">
        <f>'C15'!$A$1</f>
        <v>15. koadroa. Tributu bilketa likidoa. Tributu figuren araberako xehetasuna</v>
      </c>
    </row>
    <row r="17" spans="1:2" ht="18" customHeight="1">
      <c r="A17" s="739" t="str">
        <f>'G16'!$A$1</f>
        <v>16. grafikoa. Tributu bilketa likidoa. Zuzeneko kudeaketaren ehunekoa - zerga doikuntzak</v>
      </c>
    </row>
    <row r="18" spans="1:2" ht="18" customHeight="1">
      <c r="A18" s="739" t="str">
        <f>'C17.'!$A$1</f>
        <v>17. koadroa. Tributu bilketa. Arau aldaketen inpaktuen ondoriozko doikuntzak</v>
      </c>
    </row>
    <row r="19" spans="1:2" ht="18" customHeight="1">
      <c r="A19" s="739" t="str">
        <f>'C18'!$A$1</f>
        <v>18. koadroa. Zorren bilakaera eta egoera zor tarteen arabera</v>
      </c>
    </row>
    <row r="20" spans="1:2" ht="18" customHeight="1">
      <c r="A20" s="739" t="str">
        <f>'C19'!$A$1</f>
        <v>19. koadroa. Zorren bilakaera eta egoera IFZaren hizkiaren arabera</v>
      </c>
    </row>
    <row r="21" spans="1:2" ht="18" customHeight="1">
      <c r="A21" s="739" t="str">
        <f>'G20.'!$A$1</f>
        <v>20. grafikoa. Arreta administratiboaren moten grafikoa</v>
      </c>
    </row>
    <row r="22" spans="1:2" s="1065" customFormat="1" ht="18" customHeight="1">
      <c r="A22" s="1064" t="str">
        <f>'G21'!$A$1</f>
        <v>21. grafikoa. Aurrez aurreko arreta administratiboa. Arreta jaso duten pertsonen bilakaera denboran</v>
      </c>
    </row>
    <row r="23" spans="1:2" ht="18" customHeight="1">
      <c r="A23" s="739" t="str">
        <f>'G22'!$A$1</f>
        <v>22. grafikoa. Zerga arloko aurrez aurreko arreta teknikoa. Arreta jaso duten pertsonen bilakaera denboran</v>
      </c>
    </row>
    <row r="24" spans="1:2" ht="18" customHeight="1">
      <c r="A24" s="739" t="str">
        <f>'C23'!$A$1</f>
        <v>23. koadroa. Aurrez aurreko arretak, kontzeptuka</v>
      </c>
    </row>
    <row r="25" spans="1:2" ht="18" customHeight="1">
      <c r="A25" s="739" t="str">
        <f>'G24'!$A$1</f>
        <v>24. grafikoa. Jasotako deien bilakaera denboran</v>
      </c>
    </row>
    <row r="26" spans="1:2" ht="18" customHeight="1">
      <c r="A26" s="739" t="str">
        <f>'G25'!$A$1</f>
        <v>25. grafikoa. Egunean artatutako telefono deien bilakaera denboran</v>
      </c>
    </row>
    <row r="27" spans="1:2" ht="18" customHeight="1">
      <c r="A27" s="739" t="str">
        <f>'G26'!$A$1</f>
        <v>26. grafikoa. Posta elektronikoaren bidezko arretaren bilakaeraren grafikoa</v>
      </c>
      <c r="B27" s="739" t="str">
        <f>'Lehengo C26 desag.'!$A$1</f>
        <v>26. koadroa. Telefonogunetik bideratutako deiak, unitateen arabera - desagertu egin da</v>
      </c>
    </row>
    <row r="28" spans="1:2" ht="18" customHeight="1">
      <c r="A28" s="739" t="str">
        <f>'C27'!$A$1</f>
        <v>27. koadroa. Web atariko direktorio bisitatuenak Sarrera kopurua</v>
      </c>
    </row>
    <row r="29" spans="1:2" ht="18" customHeight="1">
      <c r="A29" s="739" t="str">
        <f>'C28'!$A$1</f>
        <v>28. koadroa. Emandako ziurtagiri motak</v>
      </c>
    </row>
    <row r="30" spans="1:2" ht="18" customHeight="1">
      <c r="A30" s="739" t="str">
        <f>'G29'!$A$1</f>
        <v xml:space="preserve">29. grafikoa. Autozerbitzu terminaleko sarrerak. Kontzeptuen arabera </v>
      </c>
    </row>
    <row r="31" spans="1:2" s="1061" customFormat="1" ht="18" customHeight="1">
      <c r="A31" s="1060" t="str">
        <f>'C30'!$A$1</f>
        <v>30. koadroa. Tributu kontroleko jardueraren emaitzak. Jarduketa kopurua eta zenbatekoa</v>
      </c>
      <c r="B31" s="1060" t="str">
        <f>'Lehengo G30 desagertzen da'!$A$1</f>
        <v>30. grafikoa. Aitorpenen aurkezpen telematikoaren bilakaera - desagertzen da</v>
      </c>
    </row>
    <row r="32" spans="1:2" ht="18" customHeight="1">
      <c r="A32" s="739" t="str">
        <f>'C31'!$A$1</f>
        <v>31. koadroa. Tributu kontroleko jardueraren emaitzak arloen arabera. Jarduketa kopurua eta zenbatekoa</v>
      </c>
    </row>
    <row r="33" spans="1:1" ht="18" customHeight="1">
      <c r="A33" s="739" t="str">
        <f>'C32'!$A$1</f>
        <v>32. koadroa. Tributu kontroleko jardueraren emaitzak, guztira, ikuskapenaren arloan. Jarduketa kopurua eta zenbatekoa</v>
      </c>
    </row>
    <row r="34" spans="1:1" ht="18" customHeight="1">
      <c r="A34" s="739" t="str">
        <f>'C33'!$A$1</f>
        <v>33. koadroa. Tributu kontroleko jardueraren zuzeneko emaitzak ikuskapenaren arloan. Zerga eta izapidetze akten zenbatekoa</v>
      </c>
    </row>
    <row r="35" spans="1:1" ht="18" customHeight="1">
      <c r="A35" s="739" t="str">
        <f>'C34'!$A$1</f>
        <v>34. koadroa. Tributu kontroleko jardueraren zuzeneko emaitzak ikuskapenaren arloan. Zerga eta izapidetzeek eragindako zehapen espedienteen zenbatekoa</v>
      </c>
    </row>
    <row r="36" spans="1:1" ht="18" customHeight="1">
      <c r="A36" s="739" t="str">
        <f>'C35'!$A$1</f>
        <v>35. koadroa. Tributu kontroleko jardueraren emaitzak, guztira, ikuskapenaren arloan. Beste jarduera batzuk: egoitza fiskala eta zifra erlatiboa. Jarduketa kopurua eta zenbatekoa</v>
      </c>
    </row>
    <row r="37" spans="1:1" ht="18" customHeight="1">
      <c r="A37" s="739" t="str">
        <f>'G36'!A1</f>
        <v>36. grafikoa. Aurkeztutako salaketak aurkezteko kanalaren arabera eta izapidetze egoeraren arabera.</v>
      </c>
    </row>
    <row r="38" spans="1:1" ht="18" customHeight="1">
      <c r="A38" s="739" t="str">
        <f>'G37'!A1</f>
        <v>37. grafikoa. Izapidetutako salaketak izapidetze motaren arabera.</v>
      </c>
    </row>
    <row r="39" spans="1:1" ht="18" customHeight="1">
      <c r="A39" s="739" t="str">
        <f>'C38'!$A$1</f>
        <v xml:space="preserve">38. koadroa. Tributu kontroleko jardueraren emaitzak, guztira, kudeaketaren arloan. Jarduketa kopurua eta zenbatekoa </v>
      </c>
    </row>
    <row r="40" spans="1:1" ht="18" customHeight="1">
      <c r="A40" s="739" t="str">
        <f>'C39 '!$A$1</f>
        <v xml:space="preserve">39. koadroa. Tributu kontroleko jardueraren emaitzak, guztira, bilketaren arloan. Jarduketa kopurua eta zenbatekoa </v>
      </c>
    </row>
    <row r="41" spans="1:1" ht="18" customHeight="1">
      <c r="A41" s="739" t="str">
        <f>'C40 '!A1</f>
        <v>40. koadroa. Derrigorrezko bilketaren beste jarduketak. Erantzukizun desbideratzeak. Enkanteak. Enbargo eginbideak</v>
      </c>
    </row>
    <row r="42" spans="1:1" ht="18" customHeight="1">
      <c r="A42" s="739" t="str">
        <f>'G41'!$A$1</f>
        <v>41. grafikoa. PFEZaren autolikidaziorako igorritako proposamenen bilakaera denboran</v>
      </c>
    </row>
    <row r="43" spans="1:1" ht="18" customHeight="1">
      <c r="A43" s="739" t="str">
        <f>'G42'!$A$1</f>
        <v>42. grafikoa. PFEZaren autolikidazio proposamen onartuen eta ezeztatuen bilakaera denboran</v>
      </c>
    </row>
    <row r="44" spans="1:1" ht="18" customHeight="1">
      <c r="A44" s="739" t="str">
        <f>'G43'!$A$1</f>
        <v xml:space="preserve">43. grafikoa. Aurkeztutako PFEZ aitorpenen kopuruaren bilakaera. Aurkezteko bideen arabera
</v>
      </c>
    </row>
    <row r="45" spans="1:1" ht="18" customHeight="1">
      <c r="A45" s="739" t="str">
        <f>'C44'!$A$1</f>
        <v xml:space="preserve">44. koadroa. Interneteko bulego birtuala. Baliabiderik erabilienetarako sarbidea izan zuten pertsonen kopurua
</v>
      </c>
    </row>
    <row r="46" spans="1:1" ht="18" customHeight="1">
      <c r="A46" s="739" t="str">
        <f>'G45'!$A$1</f>
        <v xml:space="preserve">45. grafikoa. Interneteko bulego birtuala. Aplikazioetarako sarbideen bilakaera denboran
</v>
      </c>
    </row>
    <row r="47" spans="1:1" ht="18" customHeight="1">
      <c r="A47" s="739" t="str">
        <f>'C46'!$A$1</f>
        <v xml:space="preserve">46. koadroa. PFEZaren kanpaina zenbakietan. Saldoa. Aitorpen kopurua eta zenbateko positiboa eta negatiboa
</v>
      </c>
    </row>
    <row r="48" spans="1:1" ht="18" customHeight="1">
      <c r="A48" s="739" t="str">
        <f>'G47'!$A$1</f>
        <v xml:space="preserve">47. grafikoa. PFEZaren aitorpen positibo eta negatiboen kopuruaren bilakaera denboran
</v>
      </c>
    </row>
    <row r="49" spans="1:1" ht="18" customHeight="1">
      <c r="A49" s="739" t="str">
        <f>'G48'!$A$1</f>
        <v xml:space="preserve">48. grafikoa. Saldo ekonomikoaren bilakaera denboran. PFEZaren zenbateko positiboa eta negatiboa
</v>
      </c>
    </row>
    <row r="50" spans="1:1" ht="18" customHeight="1">
      <c r="A50" s="739" t="str">
        <f>'C49'!$A$1</f>
        <v>49. koadroa. Ondarearen gaineko Zergaren kanpaina zenbakietan. Aitorpen kopurua eta saldo ekonomikoa</v>
      </c>
    </row>
    <row r="51" spans="1:1" ht="18" customHeight="1">
      <c r="A51" s="739" t="str">
        <f>'C50'!$A$1</f>
        <v>50. koadroa.  Errentaren eta ondarearen gaineko zergaren kanpaina, zenbakitan. Telefono bidezko arreten kopurua.</v>
      </c>
    </row>
    <row r="52" spans="1:1" ht="18" customHeight="1">
      <c r="A52" s="739" t="str">
        <f>'C51'!$A$1</f>
        <v>51. koadroa. PFEZan eta Ondarearen Zergan kanpainatik kanpo laguntzeko jardueren emaitzak. Jarduketa kopurua</v>
      </c>
    </row>
    <row r="53" spans="1:1" ht="18" customHeight="1">
      <c r="A53" s="739" t="str">
        <f>'C52'!$A$1</f>
        <v xml:space="preserve">52. koadroa. Izapidetutako BEZ itzulketak Eskaera kopurua eta eskatutako eta itzulitako zenbatekoak
</v>
      </c>
    </row>
    <row r="54" spans="1:1" ht="18" customHeight="1">
      <c r="A54" s="739" t="str">
        <f>'G53'!$A$1</f>
        <v xml:space="preserve">53. grafikoa. Nafarroako katastro balio osoaren bilakaera denboran. Lurzati kopurua. Unitate kopurua. Katastro balioa, milioika eurotan </v>
      </c>
    </row>
    <row r="55" spans="1:1" ht="18" customHeight="1">
      <c r="A55" s="739" t="str">
        <f>'G54'!$A$1</f>
        <v>54. grafikoa. Tasatutako higiezinen kopuruaren bilakaera denboran</v>
      </c>
    </row>
    <row r="56" spans="1:1" ht="18" customHeight="1">
      <c r="A56" s="739" t="str">
        <f>'G55'!$A$1</f>
        <v>55. grafikoa. Onartutako balorazio txostenen kopuruaren bilakaera denboran</v>
      </c>
    </row>
    <row r="57" spans="1:1" ht="18" customHeight="1">
      <c r="A57" s="739" t="str">
        <f>'G56'!$A$1</f>
        <v>56. grafikoa. Nafarroako Desjabetzeen Epaimahaian alta emandako espedienteen kopuruaren bilakaera denboran</v>
      </c>
    </row>
    <row r="58" spans="1:1" ht="18" customHeight="1">
      <c r="A58" s="739" t="str">
        <f>'G57'!$A$1</f>
        <v>57. grafikoa. Lur ondasunen gaineko aurrez aurreko arreten kopuruaren bilakaera denboran</v>
      </c>
    </row>
    <row r="59" spans="1:1" ht="18" customHeight="1">
      <c r="A59" s="739" t="str">
        <f>'G58'!$A$1</f>
        <v>58. grafikoa. Emandako lurzati zedulen kopuruaren bilakaera denboran. Izapidetze bidearen arabera</v>
      </c>
    </row>
    <row r="60" spans="1:1" ht="18" customHeight="1">
      <c r="A60" s="739" t="str">
        <f>'G59'!$A$1</f>
        <v>59. grafikoa. Oinordetzaren eta Dohaintzen gaineko Zergaren likidazio kopuruaren bilakaera. “Telematika-paperaren” arabera</v>
      </c>
    </row>
    <row r="61" spans="1:1" ht="18" customHeight="1">
      <c r="A61" s="739" t="str">
        <f>'G60'!$A$1</f>
        <v>60. grafikoa. Ondare Eskualdaketaren eta Egintza Juridiko Dokumentatuen gaineko zergaren aitorpen aurkeztuen kopuruaren bilakaera</v>
      </c>
    </row>
    <row r="62" spans="1:1" ht="18" customHeight="1">
      <c r="A62" s="739" t="str">
        <f>'C61 '!$A$1</f>
        <v>61. koadroa. Gauzatutako zerga itzulketen kopurua</v>
      </c>
    </row>
    <row r="63" spans="1:1" ht="18" customHeight="1">
      <c r="A63" s="739" t="str">
        <f>'C62'!$A$1</f>
        <v>62. koadroa. Izapidetutako geroratzeen kopurua</v>
      </c>
    </row>
    <row r="64" spans="1:1" ht="18" customHeight="1">
      <c r="A64" s="739" t="str">
        <f>'C63 '!A1</f>
        <v>63. koadroa. Geroratzeko eskaerak</v>
      </c>
    </row>
    <row r="65" spans="1:1" ht="18" customHeight="1">
      <c r="A65" s="739" t="str">
        <f>'C64'!$A$1</f>
        <v>64. koadroa. Hitzarmen Ekonomikoaren finantza fluxuak</v>
      </c>
    </row>
    <row r="66" spans="1:1" ht="18" customHeight="1">
      <c r="A66" s="739" t="str">
        <f>'C65'!$A$1</f>
        <v>65. koadroa. Beste zerga administrazioekiko lankidetzarako eginbideak eta informazio errekerimenduak</v>
      </c>
    </row>
    <row r="67" spans="1:1" ht="18" customHeight="1">
      <c r="A67" s="739" t="str">
        <f>'C66'!$A$1</f>
        <v>66. koadroa. Lankidetzarako hitzarmen eta akordioen zerrenda eta indarra hartzeko data</v>
      </c>
    </row>
    <row r="68" spans="1:1" ht="18" customHeight="1">
      <c r="A68" s="739" t="str">
        <f>'C67'!$A$1</f>
        <v>67. koadroa. Ikuskapen Zerbitzuak auzitegiekiko eta beste zenbait administrazio eta erakunde publikorekiko lankidetzazko jarduketak</v>
      </c>
    </row>
    <row r="69" spans="1:1" ht="18" customHeight="1">
      <c r="A69" s="739" t="str">
        <f>'C68'!$A$1</f>
        <v>68. koadroa. Erakunde publikoekiko jarduketen kopurua</v>
      </c>
    </row>
    <row r="70" spans="1:1" ht="18" customHeight="1">
      <c r="A70" s="739" t="str">
        <f>'C69'!$A$1</f>
        <v>69. koadroa. Entitate laguntzaileen zerrenda eta haietako bakoitzean aritu den pertsona operadoreen kopurua. PFEZaren kanpaina</v>
      </c>
    </row>
    <row r="71" spans="1:1" ht="18.75" customHeight="1">
      <c r="A71" s="739" t="str">
        <f>'C70 '!$A$1</f>
        <v>70. koadroa. Tributuen kudeaketako entitate laguntzaileak. Entitate kopurua. Ordainketa kopurua eta aplikatutako zenbatekoak</v>
      </c>
    </row>
    <row r="72" spans="1:1" ht="18" customHeight="1">
      <c r="A72" s="739" t="str">
        <f>'C71'!$A$1</f>
        <v xml:space="preserve">71. koadroa. NFOren jardueraren adierazleak </v>
      </c>
    </row>
    <row r="73" spans="1:1">
      <c r="A73" s="739"/>
    </row>
  </sheetData>
  <printOptions horizontalCentered="1"/>
  <pageMargins left="0.23622047244094491" right="0.23622047244094491" top="0.31496062992125984" bottom="0.31496062992125984" header="0.31496062992125984" footer="0.31496062992125984"/>
  <pageSetup paperSize="9" scale="6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6"/>
  <sheetViews>
    <sheetView zoomScaleNormal="100" workbookViewId="0">
      <selection activeCell="D28" sqref="D28"/>
    </sheetView>
  </sheetViews>
  <sheetFormatPr baseColWidth="10" defaultColWidth="11.5546875" defaultRowHeight="14.4"/>
  <cols>
    <col min="1" max="1" width="44.33203125" style="329" bestFit="1" customWidth="1"/>
    <col min="2" max="3" width="10.6640625" style="329" customWidth="1"/>
    <col min="4" max="4" width="2.33203125" style="329" customWidth="1"/>
    <col min="5" max="6" width="10.6640625" style="329" customWidth="1"/>
    <col min="7" max="16384" width="11.5546875" style="329"/>
  </cols>
  <sheetData>
    <row r="1" spans="1:8" s="322" customFormat="1" ht="45" customHeight="1">
      <c r="A1" s="320" t="s">
        <v>95</v>
      </c>
      <c r="B1" s="320"/>
      <c r="C1" s="320"/>
      <c r="D1" s="320"/>
      <c r="E1" s="320"/>
      <c r="F1" s="320"/>
      <c r="G1" s="320"/>
      <c r="H1" s="321"/>
    </row>
    <row r="2" spans="1:8" s="16" customFormat="1" ht="15" customHeight="1" thickBot="1"/>
    <row r="3" spans="1:8" s="16" customFormat="1" ht="19.95" customHeight="1" thickBot="1">
      <c r="A3" s="34"/>
      <c r="B3" s="34"/>
      <c r="C3" s="34"/>
      <c r="E3" s="1107" t="s">
        <v>2</v>
      </c>
      <c r="F3" s="1108"/>
    </row>
    <row r="4" spans="1:8" ht="19.95" customHeight="1" thickBot="1">
      <c r="A4" s="322"/>
      <c r="B4" s="913">
        <v>2020</v>
      </c>
      <c r="C4" s="914">
        <v>2021</v>
      </c>
      <c r="E4" s="373" t="s">
        <v>52</v>
      </c>
      <c r="F4" s="374" t="s">
        <v>54</v>
      </c>
    </row>
    <row r="5" spans="1:8" ht="19.5" customHeight="1">
      <c r="A5" s="390" t="s">
        <v>96</v>
      </c>
      <c r="B5" s="915">
        <v>221</v>
      </c>
      <c r="C5" s="391">
        <v>221</v>
      </c>
      <c r="E5" s="377">
        <f t="shared" ref="E5:E11" si="0">C5-B5</f>
        <v>0</v>
      </c>
      <c r="F5" s="378">
        <f t="shared" ref="F5:F11" si="1">(C5-B5)/B5</f>
        <v>0</v>
      </c>
    </row>
    <row r="6" spans="1:8" ht="19.5" customHeight="1">
      <c r="A6" s="392" t="s">
        <v>97</v>
      </c>
      <c r="B6" s="916">
        <v>87</v>
      </c>
      <c r="C6" s="393">
        <v>92</v>
      </c>
      <c r="E6" s="355">
        <f t="shared" si="0"/>
        <v>5</v>
      </c>
      <c r="F6" s="342">
        <f t="shared" si="1"/>
        <v>5.7471264367816091E-2</v>
      </c>
    </row>
    <row r="7" spans="1:8" ht="19.5" customHeight="1">
      <c r="A7" s="394" t="s">
        <v>98</v>
      </c>
      <c r="B7" s="916">
        <v>6</v>
      </c>
      <c r="C7" s="393">
        <v>6</v>
      </c>
      <c r="E7" s="355">
        <f t="shared" si="0"/>
        <v>0</v>
      </c>
      <c r="F7" s="407">
        <f t="shared" si="1"/>
        <v>0</v>
      </c>
    </row>
    <row r="8" spans="1:8" ht="19.5" customHeight="1">
      <c r="A8" s="394" t="s">
        <v>99</v>
      </c>
      <c r="B8" s="916">
        <v>3</v>
      </c>
      <c r="C8" s="393">
        <v>3</v>
      </c>
      <c r="E8" s="355">
        <f t="shared" si="0"/>
        <v>0</v>
      </c>
      <c r="F8" s="407">
        <f t="shared" si="1"/>
        <v>0</v>
      </c>
    </row>
    <row r="9" spans="1:8" ht="19.5" customHeight="1">
      <c r="A9" s="394" t="s">
        <v>100</v>
      </c>
      <c r="B9" s="916">
        <v>6</v>
      </c>
      <c r="C9" s="393">
        <v>6</v>
      </c>
      <c r="E9" s="355">
        <f t="shared" si="0"/>
        <v>0</v>
      </c>
      <c r="F9" s="407">
        <f t="shared" si="1"/>
        <v>0</v>
      </c>
    </row>
    <row r="10" spans="1:8" ht="19.5" customHeight="1" thickBot="1">
      <c r="A10" s="395" t="s">
        <v>101</v>
      </c>
      <c r="B10" s="917">
        <v>3</v>
      </c>
      <c r="C10" s="396">
        <v>2</v>
      </c>
      <c r="E10" s="397">
        <f t="shared" si="0"/>
        <v>-1</v>
      </c>
      <c r="F10" s="408">
        <f t="shared" si="1"/>
        <v>-0.33333333333333331</v>
      </c>
    </row>
    <row r="11" spans="1:8" ht="19.95" customHeight="1" thickBot="1">
      <c r="A11" s="398" t="s">
        <v>86</v>
      </c>
      <c r="B11" s="399">
        <f>SUM(B5:B10)</f>
        <v>326</v>
      </c>
      <c r="C11" s="399">
        <f>SUM(C5:C10)</f>
        <v>330</v>
      </c>
      <c r="E11" s="388">
        <f t="shared" si="0"/>
        <v>4</v>
      </c>
      <c r="F11" s="389">
        <f t="shared" si="1"/>
        <v>1.2269938650306749E-2</v>
      </c>
    </row>
    <row r="16" spans="1:8">
      <c r="A16" s="400"/>
    </row>
  </sheetData>
  <mergeCells count="1">
    <mergeCell ref="E3:F3"/>
  </mergeCells>
  <printOptions horizontalCentered="1"/>
  <pageMargins left="0" right="0" top="0.35433070866141736" bottom="0.31496062992125984" header="0" footer="0.19685039370078741"/>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0"/>
  <sheetViews>
    <sheetView zoomScaleNormal="100" workbookViewId="0">
      <selection activeCell="C10" sqref="C10"/>
    </sheetView>
  </sheetViews>
  <sheetFormatPr baseColWidth="10" defaultColWidth="11.44140625" defaultRowHeight="13.2"/>
  <cols>
    <col min="1" max="1" width="27.6640625" style="8" customWidth="1"/>
    <col min="2" max="3" width="14.6640625" style="8" customWidth="1"/>
    <col min="4" max="4" width="2.33203125" style="8" customWidth="1"/>
    <col min="5" max="5" width="12.6640625" style="8" bestFit="1" customWidth="1"/>
    <col min="6" max="16384" width="11.44140625" style="8"/>
  </cols>
  <sheetData>
    <row r="1" spans="1:8" s="401" customFormat="1" ht="45" customHeight="1">
      <c r="A1" s="320" t="s">
        <v>102</v>
      </c>
      <c r="B1" s="320"/>
      <c r="C1" s="320"/>
      <c r="D1" s="320"/>
      <c r="E1" s="320"/>
      <c r="F1" s="320"/>
    </row>
    <row r="2" spans="1:8" s="322" customFormat="1" ht="15" customHeight="1" thickBot="1"/>
    <row r="3" spans="1:8" s="322" customFormat="1" ht="19.95" customHeight="1" thickBot="1">
      <c r="B3" s="913">
        <v>2020</v>
      </c>
      <c r="C3" s="914">
        <v>2021</v>
      </c>
      <c r="D3" s="402"/>
      <c r="E3" s="1107" t="s">
        <v>2</v>
      </c>
      <c r="F3" s="1108"/>
    </row>
    <row r="4" spans="1:8" s="329" customFormat="1" ht="27" customHeight="1" thickBot="1">
      <c r="A4" s="403"/>
      <c r="B4" s="404" t="s">
        <v>3</v>
      </c>
      <c r="C4" s="404" t="s">
        <v>5</v>
      </c>
      <c r="D4" s="322"/>
      <c r="E4" s="373" t="s">
        <v>5</v>
      </c>
      <c r="F4" s="351" t="s">
        <v>6</v>
      </c>
      <c r="G4" s="322"/>
      <c r="H4" s="322"/>
    </row>
    <row r="5" spans="1:8" s="329" customFormat="1" ht="19.95" customHeight="1">
      <c r="A5" s="39" t="s">
        <v>103</v>
      </c>
      <c r="B5" s="778">
        <v>5047688.4967532</v>
      </c>
      <c r="C5" s="778">
        <v>5607508.96660956</v>
      </c>
      <c r="D5" s="405"/>
      <c r="E5" s="918">
        <f>C5-B5</f>
        <v>559820.46985636</v>
      </c>
      <c r="F5" s="406">
        <f>(C5-B5)/B5</f>
        <v>0.11090630299719378</v>
      </c>
    </row>
    <row r="6" spans="1:8" s="329" customFormat="1" ht="19.95" customHeight="1">
      <c r="A6" s="40" t="s">
        <v>104</v>
      </c>
      <c r="B6" s="921">
        <v>1420609.8936200002</v>
      </c>
      <c r="C6" s="921">
        <v>1437118.32375</v>
      </c>
      <c r="D6" s="405"/>
      <c r="E6" s="919">
        <f>C6-B6</f>
        <v>16508.430129999761</v>
      </c>
      <c r="F6" s="407">
        <f>(C6-B6)/B6</f>
        <v>1.1620663916350008E-2</v>
      </c>
    </row>
    <row r="7" spans="1:8" s="329" customFormat="1" ht="19.95" customHeight="1" thickBot="1">
      <c r="A7" s="41" t="s">
        <v>105</v>
      </c>
      <c r="B7" s="779">
        <v>3627078.6031332007</v>
      </c>
      <c r="C7" s="779">
        <v>4170390.64285956</v>
      </c>
      <c r="D7" s="405"/>
      <c r="E7" s="920">
        <f>C7-B7</f>
        <v>543312.0397263593</v>
      </c>
      <c r="F7" s="408">
        <f>(C7-B7)/B7</f>
        <v>0.14979329073735179</v>
      </c>
    </row>
    <row r="8" spans="1:8" s="322" customFormat="1" ht="14.4"/>
    <row r="9" spans="1:8" s="322" customFormat="1" ht="14.4"/>
    <row r="10" spans="1:8" s="322" customFormat="1" ht="14.4"/>
  </sheetData>
  <mergeCells count="1">
    <mergeCell ref="E3:F3"/>
  </mergeCells>
  <printOptions horizontalCentered="1"/>
  <pageMargins left="0" right="0" top="0.35433070866141736" bottom="0.31496062992125984" header="0" footer="0.19685039370078741"/>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40"/>
  <sheetViews>
    <sheetView topLeftCell="A4" zoomScaleNormal="100" workbookViewId="0">
      <selection activeCell="O17" sqref="O17"/>
    </sheetView>
  </sheetViews>
  <sheetFormatPr baseColWidth="10" defaultColWidth="11.44140625" defaultRowHeight="13.2"/>
  <cols>
    <col min="1" max="1" width="20.44140625" style="42" customWidth="1"/>
    <col min="2" max="13" width="11.6640625" style="42" customWidth="1"/>
    <col min="14" max="16384" width="11.44140625" style="42"/>
  </cols>
  <sheetData>
    <row r="1" spans="1:14" s="401" customFormat="1" ht="45" customHeight="1">
      <c r="A1" s="320" t="s">
        <v>106</v>
      </c>
      <c r="B1" s="320"/>
      <c r="C1" s="320"/>
      <c r="D1" s="320"/>
      <c r="E1" s="320"/>
      <c r="F1" s="320"/>
      <c r="G1" s="320"/>
      <c r="H1" s="320"/>
      <c r="I1" s="320"/>
    </row>
    <row r="2" spans="1:14" ht="15" customHeight="1">
      <c r="L2" s="52"/>
      <c r="M2" s="53"/>
    </row>
    <row r="3" spans="1:14">
      <c r="L3" s="52"/>
      <c r="M3" s="53"/>
      <c r="N3" s="54"/>
    </row>
    <row r="35" spans="1:16" ht="13.8" thickBot="1">
      <c r="A35" s="762"/>
    </row>
    <row r="36" spans="1:16" s="43" customFormat="1" ht="19.95" customHeight="1" thickBot="1">
      <c r="B36" s="409">
        <v>2007</v>
      </c>
      <c r="C36" s="410">
        <v>2008</v>
      </c>
      <c r="D36" s="409">
        <v>2009</v>
      </c>
      <c r="E36" s="410">
        <v>2010</v>
      </c>
      <c r="F36" s="409">
        <v>2011</v>
      </c>
      <c r="G36" s="410">
        <v>2012</v>
      </c>
      <c r="H36" s="409">
        <v>2013</v>
      </c>
      <c r="I36" s="410">
        <v>2014</v>
      </c>
      <c r="J36" s="409">
        <v>2015</v>
      </c>
      <c r="K36" s="411">
        <v>2016</v>
      </c>
      <c r="L36" s="411">
        <v>2017</v>
      </c>
      <c r="M36" s="411">
        <v>2018</v>
      </c>
      <c r="N36" s="411">
        <v>2019</v>
      </c>
      <c r="O36" s="411">
        <v>2020</v>
      </c>
      <c r="P36" s="411">
        <v>2021</v>
      </c>
    </row>
    <row r="37" spans="1:16" s="45" customFormat="1" ht="19.95" customHeight="1">
      <c r="A37" s="44" t="s">
        <v>103</v>
      </c>
      <c r="B37" s="233">
        <v>4569564.6942950003</v>
      </c>
      <c r="C37" s="234">
        <v>4310607.8166413335</v>
      </c>
      <c r="D37" s="233">
        <v>4068712.8816560996</v>
      </c>
      <c r="E37" s="234">
        <v>3954897.5947099994</v>
      </c>
      <c r="F37" s="233">
        <v>4034191.014140001</v>
      </c>
      <c r="G37" s="234">
        <v>4070844.3805172136</v>
      </c>
      <c r="H37" s="233">
        <v>4368385.4952831548</v>
      </c>
      <c r="I37" s="234">
        <v>4255033.6640033815</v>
      </c>
      <c r="J37" s="233">
        <v>4398741.824022294</v>
      </c>
      <c r="K37" s="235">
        <v>4563540.837909136</v>
      </c>
      <c r="L37" s="235">
        <v>4959181.2822870379</v>
      </c>
      <c r="M37" s="235">
        <v>5107259.0582420966</v>
      </c>
      <c r="N37" s="235">
        <v>5508404.9902772699</v>
      </c>
      <c r="O37" s="235">
        <v>5047688.4967532</v>
      </c>
      <c r="P37" s="235">
        <f>'C10'!C5</f>
        <v>5607508.96660956</v>
      </c>
    </row>
    <row r="38" spans="1:16" s="45" customFormat="1" ht="19.95" customHeight="1">
      <c r="A38" s="46" t="s">
        <v>104</v>
      </c>
      <c r="B38" s="236">
        <v>975947.18363299989</v>
      </c>
      <c r="C38" s="237">
        <v>1131418.4112130001</v>
      </c>
      <c r="D38" s="236">
        <v>1032557.03625</v>
      </c>
      <c r="E38" s="237">
        <v>1085991.9175</v>
      </c>
      <c r="F38" s="236">
        <v>891687.28760599997</v>
      </c>
      <c r="G38" s="237">
        <v>1092254.5549000001</v>
      </c>
      <c r="H38" s="236">
        <v>1461255.496945</v>
      </c>
      <c r="I38" s="237">
        <v>1247467.96845</v>
      </c>
      <c r="J38" s="236">
        <v>1200312.0317500001</v>
      </c>
      <c r="K38" s="238">
        <v>1313808.9812799999</v>
      </c>
      <c r="L38" s="238">
        <v>1276510.16967</v>
      </c>
      <c r="M38" s="238">
        <v>1624305.46783</v>
      </c>
      <c r="N38" s="238">
        <v>1567272.9948399998</v>
      </c>
      <c r="O38" s="238">
        <v>1420609.8936200002</v>
      </c>
      <c r="P38" s="238">
        <f>'C10'!C6</f>
        <v>1437118.32375</v>
      </c>
    </row>
    <row r="39" spans="1:16" s="45" customFormat="1" ht="19.95" customHeight="1" thickBot="1">
      <c r="A39" s="47" t="s">
        <v>105</v>
      </c>
      <c r="B39" s="239">
        <f t="shared" ref="B39:K39" si="0">B37-B38</f>
        <v>3593617.5106620006</v>
      </c>
      <c r="C39" s="240">
        <f t="shared" si="0"/>
        <v>3179189.4054283332</v>
      </c>
      <c r="D39" s="239">
        <f t="shared" si="0"/>
        <v>3036155.8454060997</v>
      </c>
      <c r="E39" s="240">
        <f t="shared" si="0"/>
        <v>2868905.6772099994</v>
      </c>
      <c r="F39" s="239">
        <f t="shared" si="0"/>
        <v>3142503.7265340011</v>
      </c>
      <c r="G39" s="240">
        <f t="shared" si="0"/>
        <v>2978589.8256172137</v>
      </c>
      <c r="H39" s="239">
        <f t="shared" si="0"/>
        <v>2907129.9983381545</v>
      </c>
      <c r="I39" s="240">
        <f t="shared" si="0"/>
        <v>3007565.6955533815</v>
      </c>
      <c r="J39" s="239">
        <f t="shared" si="0"/>
        <v>3198429.7922722939</v>
      </c>
      <c r="K39" s="241">
        <f t="shared" si="0"/>
        <v>3249731.856629136</v>
      </c>
      <c r="L39" s="241">
        <v>3682671.1126170363</v>
      </c>
      <c r="M39" s="241">
        <v>3482953.5904120966</v>
      </c>
      <c r="N39" s="241">
        <v>3941131.99543727</v>
      </c>
      <c r="O39" s="241">
        <v>3627078.6031332007</v>
      </c>
      <c r="P39" s="241">
        <f>'C10'!C7</f>
        <v>4170390.64285956</v>
      </c>
    </row>
    <row r="40" spans="1:16" s="45" customFormat="1" ht="19.95" customHeight="1" thickBot="1">
      <c r="A40" s="48" t="s">
        <v>107</v>
      </c>
      <c r="B40" s="50">
        <v>7.689152382706399E-2</v>
      </c>
      <c r="C40" s="49">
        <f t="shared" ref="C40:M40" si="1">C39/B39-1</f>
        <v>-0.11532337651519387</v>
      </c>
      <c r="D40" s="50">
        <f t="shared" si="1"/>
        <v>-4.4990575200713034E-2</v>
      </c>
      <c r="E40" s="49">
        <f t="shared" si="1"/>
        <v>-5.5086160497709868E-2</v>
      </c>
      <c r="F40" s="50">
        <f t="shared" si="1"/>
        <v>9.5366693822459325E-2</v>
      </c>
      <c r="G40" s="49">
        <f>G39/F39-1</f>
        <v>-5.2160288477231087E-2</v>
      </c>
      <c r="H40" s="50">
        <f t="shared" si="1"/>
        <v>-2.3991160738035311E-2</v>
      </c>
      <c r="I40" s="49">
        <f t="shared" si="1"/>
        <v>3.4548058488144795E-2</v>
      </c>
      <c r="J40" s="50">
        <f t="shared" si="1"/>
        <v>6.3461322557675448E-2</v>
      </c>
      <c r="K40" s="51">
        <f t="shared" si="1"/>
        <v>1.6039765662761329E-2</v>
      </c>
      <c r="L40" s="51">
        <f t="shared" si="1"/>
        <v>0.13322307042187087</v>
      </c>
      <c r="M40" s="51">
        <f t="shared" si="1"/>
        <v>-5.4231701962387135E-2</v>
      </c>
      <c r="N40" s="51">
        <f>N39/M39-1</f>
        <v>0.13154881141294861</v>
      </c>
      <c r="O40" s="51">
        <f>O39/N39-1</f>
        <v>-7.9686088328849491E-2</v>
      </c>
      <c r="P40" s="51">
        <f>P39/O39-1</f>
        <v>0.14979329073735181</v>
      </c>
    </row>
  </sheetData>
  <printOptions horizontalCentered="1"/>
  <pageMargins left="0" right="0" top="0.35433070866141736" bottom="0.31496062992125984" header="0" footer="0.19685039370078741"/>
  <pageSetup paperSize="9" scale="76"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8"/>
  <sheetViews>
    <sheetView zoomScaleNormal="100" workbookViewId="0">
      <selection activeCell="J29" sqref="J29"/>
    </sheetView>
  </sheetViews>
  <sheetFormatPr baseColWidth="10" defaultColWidth="11.5546875" defaultRowHeight="13.2"/>
  <cols>
    <col min="1" max="1" width="41.109375" style="412" customWidth="1"/>
    <col min="2" max="2" width="13.6640625" style="413" customWidth="1"/>
    <col min="3" max="3" width="10.33203125" style="413" customWidth="1"/>
    <col min="4" max="4" width="13" style="413" customWidth="1"/>
    <col min="5" max="5" width="10" style="414" customWidth="1"/>
    <col min="6" max="6" width="2.33203125" style="8" customWidth="1"/>
    <col min="7" max="7" width="12.33203125" style="8" customWidth="1"/>
    <col min="8" max="8" width="10.33203125" style="8" customWidth="1"/>
    <col min="9" max="16384" width="11.5546875" style="412"/>
  </cols>
  <sheetData>
    <row r="1" spans="1:8" s="401" customFormat="1" ht="45" customHeight="1">
      <c r="A1" s="320" t="s">
        <v>108</v>
      </c>
      <c r="B1" s="320"/>
      <c r="C1" s="320"/>
      <c r="D1" s="320"/>
      <c r="E1" s="320"/>
      <c r="F1" s="320"/>
      <c r="G1" s="320"/>
      <c r="H1" s="320"/>
    </row>
    <row r="2" spans="1:8" ht="15" customHeight="1" thickBot="1">
      <c r="F2" s="415"/>
      <c r="G2" s="329"/>
      <c r="H2" s="329"/>
    </row>
    <row r="3" spans="1:8" ht="19.95" customHeight="1" thickBot="1">
      <c r="A3" s="416"/>
      <c r="B3" s="1110">
        <v>2020</v>
      </c>
      <c r="C3" s="1111"/>
      <c r="D3" s="1110">
        <v>2021</v>
      </c>
      <c r="E3" s="1111"/>
      <c r="F3" s="402"/>
      <c r="G3" s="1107" t="s">
        <v>2</v>
      </c>
      <c r="H3" s="1108"/>
    </row>
    <row r="4" spans="1:8" ht="27" customHeight="1" thickBot="1">
      <c r="A4" s="417"/>
      <c r="B4" s="333" t="s">
        <v>5</v>
      </c>
      <c r="C4" s="351" t="s">
        <v>109</v>
      </c>
      <c r="D4" s="333" t="s">
        <v>5</v>
      </c>
      <c r="E4" s="351" t="s">
        <v>109</v>
      </c>
      <c r="F4" s="322"/>
      <c r="G4" s="418" t="s">
        <v>5</v>
      </c>
      <c r="H4" s="351" t="s">
        <v>6</v>
      </c>
    </row>
    <row r="5" spans="1:8" ht="15" customHeight="1">
      <c r="A5" s="419" t="s">
        <v>110</v>
      </c>
      <c r="B5" s="420">
        <v>1383083.2886980399</v>
      </c>
      <c r="C5" s="421">
        <f t="shared" ref="C5:C33" si="0">B5/$B$58</f>
        <v>0.2740032966748388</v>
      </c>
      <c r="D5" s="420">
        <v>1483323.06324075</v>
      </c>
      <c r="E5" s="421">
        <f t="shared" ref="E5:E33" si="1">D5/$D$58</f>
        <v>0.26452442110629487</v>
      </c>
      <c r="F5" s="405"/>
      <c r="G5" s="422">
        <f>(D5-B5)</f>
        <v>100239.77454271005</v>
      </c>
      <c r="H5" s="423">
        <f>(D5-B5)/B5</f>
        <v>7.2475587957591736E-2</v>
      </c>
    </row>
    <row r="6" spans="1:8" ht="15" customHeight="1">
      <c r="A6" s="424" t="s">
        <v>111</v>
      </c>
      <c r="B6" s="422">
        <v>84930.2708866373</v>
      </c>
      <c r="C6" s="423">
        <f t="shared" si="0"/>
        <v>1.6825576883610482E-2</v>
      </c>
      <c r="D6" s="422">
        <v>95267.504426806307</v>
      </c>
      <c r="E6" s="423">
        <f t="shared" si="1"/>
        <v>1.6989273667520774E-2</v>
      </c>
      <c r="F6" s="405"/>
      <c r="G6" s="422">
        <f t="shared" ref="G6:G58" si="2">(D6-B6)</f>
        <v>10337.233540169007</v>
      </c>
      <c r="H6" s="423">
        <f t="shared" ref="H6:H58" si="3">(D6-B6)/B6</f>
        <v>0.12171435970064048</v>
      </c>
    </row>
    <row r="7" spans="1:8" ht="15" customHeight="1">
      <c r="A7" s="424" t="s">
        <v>112</v>
      </c>
      <c r="B7" s="422">
        <v>42433.903891849797</v>
      </c>
      <c r="C7" s="423">
        <f t="shared" si="0"/>
        <v>8.4066011440968071E-3</v>
      </c>
      <c r="D7" s="422">
        <v>57952.702272961993</v>
      </c>
      <c r="E7" s="423">
        <f t="shared" si="1"/>
        <v>1.0334838984306023E-2</v>
      </c>
      <c r="F7" s="405"/>
      <c r="G7" s="422">
        <f t="shared" si="2"/>
        <v>15518.798381112196</v>
      </c>
      <c r="H7" s="423">
        <f t="shared" si="3"/>
        <v>0.36571696115126617</v>
      </c>
    </row>
    <row r="8" spans="1:8" ht="15" customHeight="1">
      <c r="A8" s="424" t="s">
        <v>113</v>
      </c>
      <c r="B8" s="422">
        <v>227518.16657840199</v>
      </c>
      <c r="C8" s="423">
        <f t="shared" si="0"/>
        <v>4.5073733596030556E-2</v>
      </c>
      <c r="D8" s="422">
        <v>238036.51856992798</v>
      </c>
      <c r="E8" s="423">
        <f t="shared" si="1"/>
        <v>4.2449601059461363E-2</v>
      </c>
      <c r="F8" s="322"/>
      <c r="G8" s="422">
        <f t="shared" si="2"/>
        <v>10518.351991525997</v>
      </c>
      <c r="H8" s="423">
        <f t="shared" si="3"/>
        <v>4.6230822574343348E-2</v>
      </c>
    </row>
    <row r="9" spans="1:8" ht="15" customHeight="1">
      <c r="A9" s="424" t="s">
        <v>114</v>
      </c>
      <c r="B9" s="422">
        <v>11.0096259908733</v>
      </c>
      <c r="C9" s="423">
        <f t="shared" si="0"/>
        <v>2.1811223093411871E-6</v>
      </c>
      <c r="D9" s="422">
        <v>4.3643165807614892</v>
      </c>
      <c r="E9" s="423">
        <f t="shared" si="1"/>
        <v>7.7829863612331757E-7</v>
      </c>
      <c r="F9" s="322"/>
      <c r="G9" s="422">
        <f t="shared" si="2"/>
        <v>-6.6453094101118104</v>
      </c>
      <c r="H9" s="423">
        <f t="shared" si="3"/>
        <v>-0.60359084092598636</v>
      </c>
    </row>
    <row r="10" spans="1:8" ht="15" customHeight="1">
      <c r="A10" s="424" t="s">
        <v>115</v>
      </c>
      <c r="B10" s="422">
        <v>1.74871</v>
      </c>
      <c r="C10" s="423">
        <f t="shared" si="0"/>
        <v>3.4643778060488716E-7</v>
      </c>
      <c r="D10" s="422">
        <v>0</v>
      </c>
      <c r="E10" s="423">
        <f t="shared" si="1"/>
        <v>0</v>
      </c>
      <c r="F10" s="322"/>
      <c r="G10" s="422">
        <f t="shared" si="2"/>
        <v>-1.74871</v>
      </c>
      <c r="H10" s="423"/>
    </row>
    <row r="11" spans="1:8" ht="15" customHeight="1">
      <c r="A11" s="425" t="s">
        <v>116</v>
      </c>
      <c r="B11" s="426">
        <f>SUM(B5:B10)</f>
        <v>1737978.3883909199</v>
      </c>
      <c r="C11" s="427">
        <f t="shared" si="0"/>
        <v>0.34431173585866659</v>
      </c>
      <c r="D11" s="426">
        <f>SUM(D5:D10)</f>
        <v>1874584.152827027</v>
      </c>
      <c r="E11" s="427">
        <f t="shared" si="1"/>
        <v>0.33429891311621918</v>
      </c>
      <c r="F11" s="322"/>
      <c r="G11" s="426">
        <f t="shared" si="2"/>
        <v>136605.76443610713</v>
      </c>
      <c r="H11" s="427">
        <f t="shared" si="3"/>
        <v>7.8600381540176359E-2</v>
      </c>
    </row>
    <row r="12" spans="1:8" ht="15" customHeight="1">
      <c r="A12" s="424" t="s">
        <v>111</v>
      </c>
      <c r="B12" s="422">
        <v>36398.687522844499</v>
      </c>
      <c r="C12" s="423">
        <f t="shared" si="0"/>
        <v>7.2109615215473384E-3</v>
      </c>
      <c r="D12" s="422">
        <v>40828.930468631203</v>
      </c>
      <c r="E12" s="423">
        <f t="shared" si="1"/>
        <v>7.2811172860803184E-3</v>
      </c>
      <c r="F12" s="322"/>
      <c r="G12" s="422">
        <f t="shared" si="2"/>
        <v>4430.2429457867038</v>
      </c>
      <c r="H12" s="423">
        <f t="shared" si="3"/>
        <v>0.12171435970064032</v>
      </c>
    </row>
    <row r="13" spans="1:8" ht="15" customHeight="1">
      <c r="A13" s="424" t="s">
        <v>117</v>
      </c>
      <c r="B13" s="422">
        <v>112101.78162174999</v>
      </c>
      <c r="C13" s="423">
        <f t="shared" si="0"/>
        <v>2.2208537966210976E-2</v>
      </c>
      <c r="D13" s="422">
        <v>166712.921750015</v>
      </c>
      <c r="E13" s="423">
        <f t="shared" si="1"/>
        <v>2.9730299629072907E-2</v>
      </c>
      <c r="G13" s="422">
        <f t="shared" si="2"/>
        <v>54611.140128265004</v>
      </c>
      <c r="H13" s="423">
        <f t="shared" si="3"/>
        <v>0.48715675467613934</v>
      </c>
    </row>
    <row r="14" spans="1:8" ht="15" customHeight="1">
      <c r="A14" s="424" t="s">
        <v>113</v>
      </c>
      <c r="B14" s="422">
        <v>195065.36244157999</v>
      </c>
      <c r="C14" s="423">
        <f t="shared" si="0"/>
        <v>3.8644492933161523E-2</v>
      </c>
      <c r="D14" s="422">
        <v>172797.30447849398</v>
      </c>
      <c r="E14" s="423">
        <f t="shared" si="1"/>
        <v>3.0815341626278622E-2</v>
      </c>
      <c r="G14" s="422">
        <f t="shared" si="2"/>
        <v>-22268.057963086001</v>
      </c>
      <c r="H14" s="423">
        <f t="shared" si="3"/>
        <v>-0.11415690455938865</v>
      </c>
    </row>
    <row r="15" spans="1:8" ht="15" customHeight="1">
      <c r="A15" s="425" t="s">
        <v>118</v>
      </c>
      <c r="B15" s="426">
        <f>SUM(B12:B14)</f>
        <v>343565.83158617449</v>
      </c>
      <c r="C15" s="427">
        <f t="shared" si="0"/>
        <v>6.806399242091983E-2</v>
      </c>
      <c r="D15" s="426">
        <f>SUM(D12:D14)</f>
        <v>380339.15669714019</v>
      </c>
      <c r="E15" s="427">
        <f t="shared" si="1"/>
        <v>6.7826758541431845E-2</v>
      </c>
      <c r="G15" s="426">
        <f t="shared" si="2"/>
        <v>36773.325110965699</v>
      </c>
      <c r="H15" s="427">
        <f t="shared" si="3"/>
        <v>0.10703429075350898</v>
      </c>
    </row>
    <row r="16" spans="1:8" ht="15" customHeight="1">
      <c r="A16" s="424" t="s">
        <v>119</v>
      </c>
      <c r="B16" s="422">
        <v>6280.3281810455501</v>
      </c>
      <c r="C16" s="423">
        <f t="shared" si="0"/>
        <v>1.2441988417243274E-3</v>
      </c>
      <c r="D16" s="422">
        <v>6846.3121571854399</v>
      </c>
      <c r="E16" s="423">
        <f t="shared" si="1"/>
        <v>1.2209186285661706E-3</v>
      </c>
      <c r="G16" s="422">
        <f t="shared" si="2"/>
        <v>565.98397613988982</v>
      </c>
      <c r="H16" s="423">
        <f t="shared" si="3"/>
        <v>9.012012745577011E-2</v>
      </c>
    </row>
    <row r="17" spans="1:8" ht="15" customHeight="1">
      <c r="A17" s="424" t="s">
        <v>120</v>
      </c>
      <c r="B17" s="422">
        <v>60020.911667758999</v>
      </c>
      <c r="C17" s="423">
        <f t="shared" si="0"/>
        <v>1.189077172776527E-2</v>
      </c>
      <c r="D17" s="422">
        <v>58486.026939859505</v>
      </c>
      <c r="E17" s="423">
        <f t="shared" si="1"/>
        <v>1.042994800153154E-2</v>
      </c>
      <c r="G17" s="422">
        <f t="shared" si="2"/>
        <v>-1534.8847278994945</v>
      </c>
      <c r="H17" s="423">
        <f t="shared" si="3"/>
        <v>-2.5572499404802902E-2</v>
      </c>
    </row>
    <row r="18" spans="1:8" ht="15" customHeight="1">
      <c r="A18" s="424" t="s">
        <v>16</v>
      </c>
      <c r="B18" s="422">
        <v>43582.795058902397</v>
      </c>
      <c r="C18" s="423">
        <f t="shared" si="0"/>
        <v>8.6342085267218632E-3</v>
      </c>
      <c r="D18" s="422">
        <v>38804.127142348101</v>
      </c>
      <c r="E18" s="423">
        <f t="shared" si="1"/>
        <v>6.9200294414883644E-3</v>
      </c>
      <c r="G18" s="422">
        <f t="shared" si="2"/>
        <v>-4778.6679165542955</v>
      </c>
      <c r="H18" s="423">
        <f t="shared" si="3"/>
        <v>-0.10964574231863511</v>
      </c>
    </row>
    <row r="19" spans="1:8" ht="15" customHeight="1">
      <c r="A19" s="424" t="s">
        <v>121</v>
      </c>
      <c r="B19" s="422">
        <v>5592.5198304446103</v>
      </c>
      <c r="C19" s="423">
        <f t="shared" si="0"/>
        <v>1.1079367980099907E-3</v>
      </c>
      <c r="D19" s="422">
        <v>6092.2800900000002</v>
      </c>
      <c r="E19" s="423">
        <f t="shared" si="1"/>
        <v>1.0864503518901285E-3</v>
      </c>
      <c r="G19" s="422">
        <f t="shared" si="2"/>
        <v>499.76025955538989</v>
      </c>
      <c r="H19" s="423">
        <f t="shared" si="3"/>
        <v>8.9362268656570598E-2</v>
      </c>
    </row>
    <row r="20" spans="1:8" ht="15" customHeight="1">
      <c r="A20" s="424" t="s">
        <v>122</v>
      </c>
      <c r="B20" s="422">
        <v>2524.7143999999998</v>
      </c>
      <c r="C20" s="423">
        <f t="shared" si="0"/>
        <v>5.0017238615733843E-4</v>
      </c>
      <c r="D20" s="422">
        <v>3812.2076200000001</v>
      </c>
      <c r="E20" s="423">
        <f t="shared" si="1"/>
        <v>6.7983977247297394E-4</v>
      </c>
      <c r="G20" s="422">
        <f t="shared" si="2"/>
        <v>1287.4932200000003</v>
      </c>
      <c r="H20" s="423">
        <f t="shared" si="3"/>
        <v>0.50995598551661936</v>
      </c>
    </row>
    <row r="21" spans="1:8" ht="15" customHeight="1">
      <c r="A21" s="424" t="s">
        <v>123</v>
      </c>
      <c r="B21" s="422">
        <v>2030.5928269224501</v>
      </c>
      <c r="C21" s="423">
        <f t="shared" si="0"/>
        <v>4.0228172325383702E-4</v>
      </c>
      <c r="D21" s="422">
        <v>3034.8330781320196</v>
      </c>
      <c r="E21" s="423">
        <f t="shared" si="1"/>
        <v>5.4120877847957491E-4</v>
      </c>
      <c r="G21" s="422">
        <f t="shared" si="2"/>
        <v>1004.2402512095696</v>
      </c>
      <c r="H21" s="423">
        <f t="shared" si="3"/>
        <v>0.49455520471407749</v>
      </c>
    </row>
    <row r="22" spans="1:8" ht="15" customHeight="1">
      <c r="A22" s="424" t="s">
        <v>124</v>
      </c>
      <c r="B22" s="422">
        <v>30485.573457755399</v>
      </c>
      <c r="C22" s="423">
        <f t="shared" si="0"/>
        <v>6.039511645253951E-3</v>
      </c>
      <c r="D22" s="422">
        <v>29420.736591252302</v>
      </c>
      <c r="E22" s="423">
        <f t="shared" si="1"/>
        <v>5.2466677746644515E-3</v>
      </c>
      <c r="G22" s="422">
        <f t="shared" si="2"/>
        <v>-1064.8368665030976</v>
      </c>
      <c r="H22" s="423">
        <f t="shared" si="3"/>
        <v>-3.4929205710322882E-2</v>
      </c>
    </row>
    <row r="23" spans="1:8" ht="15" customHeight="1">
      <c r="A23" s="428" t="s">
        <v>125</v>
      </c>
      <c r="B23" s="429">
        <f>SUM(B16:B22)+B11+B15</f>
        <v>2232061.6553999237</v>
      </c>
      <c r="C23" s="430">
        <f t="shared" si="0"/>
        <v>0.44219480992847299</v>
      </c>
      <c r="D23" s="429">
        <f>SUM(D16:D22)+D11+D15</f>
        <v>2401419.8331429446</v>
      </c>
      <c r="E23" s="430">
        <f t="shared" si="1"/>
        <v>0.42825073440674422</v>
      </c>
      <c r="G23" s="429">
        <f t="shared" si="2"/>
        <v>169358.17774302093</v>
      </c>
      <c r="H23" s="430">
        <f t="shared" si="3"/>
        <v>7.5875223846662357E-2</v>
      </c>
    </row>
    <row r="24" spans="1:8" ht="15" customHeight="1">
      <c r="A24" s="425" t="s">
        <v>126</v>
      </c>
      <c r="B24" s="426">
        <v>1413894.90507686</v>
      </c>
      <c r="C24" s="427">
        <f t="shared" si="0"/>
        <v>0.28010740084026797</v>
      </c>
      <c r="D24" s="426">
        <v>1500747.61853605</v>
      </c>
      <c r="E24" s="427">
        <f t="shared" si="1"/>
        <v>0.26763178221780737</v>
      </c>
      <c r="G24" s="426">
        <f t="shared" si="2"/>
        <v>86852.713459189981</v>
      </c>
      <c r="H24" s="427">
        <f t="shared" si="3"/>
        <v>6.1427983895640831E-2</v>
      </c>
    </row>
    <row r="25" spans="1:8" ht="15" customHeight="1">
      <c r="A25" s="424" t="s">
        <v>127</v>
      </c>
      <c r="B25" s="422">
        <v>36621.969391702602</v>
      </c>
      <c r="C25" s="423">
        <f t="shared" si="0"/>
        <v>7.2551960001610094E-3</v>
      </c>
      <c r="D25" s="422">
        <v>39593.055619954102</v>
      </c>
      <c r="E25" s="423">
        <f t="shared" si="1"/>
        <v>7.0607208754751398E-3</v>
      </c>
      <c r="G25" s="422">
        <f t="shared" si="2"/>
        <v>2971.0862282515009</v>
      </c>
      <c r="H25" s="423">
        <f t="shared" si="3"/>
        <v>8.1128521420386984E-2</v>
      </c>
    </row>
    <row r="26" spans="1:8" ht="15" customHeight="1">
      <c r="A26" s="424" t="s">
        <v>128</v>
      </c>
      <c r="B26" s="422">
        <v>158.755564335538</v>
      </c>
      <c r="C26" s="423">
        <f t="shared" si="0"/>
        <v>3.1451141336802648E-5</v>
      </c>
      <c r="D26" s="422">
        <v>138.47683363669199</v>
      </c>
      <c r="E26" s="423">
        <f t="shared" si="1"/>
        <v>2.4694892948235215E-5</v>
      </c>
      <c r="G26" s="422">
        <f t="shared" si="2"/>
        <v>-20.278730698846005</v>
      </c>
      <c r="H26" s="423">
        <f t="shared" si="3"/>
        <v>-0.12773555864779562</v>
      </c>
    </row>
    <row r="27" spans="1:8" ht="15" customHeight="1">
      <c r="A27" s="424" t="s">
        <v>129</v>
      </c>
      <c r="B27" s="422">
        <v>128.23366398227199</v>
      </c>
      <c r="C27" s="423">
        <f t="shared" si="0"/>
        <v>2.5404432952777284E-5</v>
      </c>
      <c r="D27" s="422">
        <v>101.340766358313</v>
      </c>
      <c r="E27" s="423">
        <f t="shared" si="1"/>
        <v>1.8072332467367641E-5</v>
      </c>
      <c r="G27" s="422">
        <f t="shared" si="2"/>
        <v>-26.892897623958987</v>
      </c>
      <c r="H27" s="423">
        <f t="shared" si="3"/>
        <v>-0.20971792264843081</v>
      </c>
    </row>
    <row r="28" spans="1:8" ht="15" customHeight="1">
      <c r="A28" s="424" t="s">
        <v>130</v>
      </c>
      <c r="B28" s="422">
        <v>5486.90504828539</v>
      </c>
      <c r="C28" s="423">
        <f t="shared" si="0"/>
        <v>1.0870134026326503E-3</v>
      </c>
      <c r="D28" s="422">
        <v>7787.7545468897297</v>
      </c>
      <c r="E28" s="423">
        <f t="shared" si="1"/>
        <v>1.3888082200603968E-3</v>
      </c>
      <c r="G28" s="422">
        <f t="shared" si="2"/>
        <v>2300.8494986043397</v>
      </c>
      <c r="H28" s="423">
        <f t="shared" si="3"/>
        <v>0.41933466651174056</v>
      </c>
    </row>
    <row r="29" spans="1:8" ht="15" customHeight="1">
      <c r="A29" s="424" t="s">
        <v>131</v>
      </c>
      <c r="B29" s="422">
        <v>195995.965628929</v>
      </c>
      <c r="C29" s="423">
        <f t="shared" si="0"/>
        <v>3.8828855178959294E-2</v>
      </c>
      <c r="D29" s="422">
        <v>198561.885093641</v>
      </c>
      <c r="E29" s="423">
        <f t="shared" si="1"/>
        <v>3.5409998677843703E-2</v>
      </c>
      <c r="G29" s="422">
        <f t="shared" si="2"/>
        <v>2565.9194647120021</v>
      </c>
      <c r="H29" s="423">
        <f t="shared" si="3"/>
        <v>1.309169531361656E-2</v>
      </c>
    </row>
    <row r="30" spans="1:8" ht="15" customHeight="1">
      <c r="A30" s="424" t="s">
        <v>132</v>
      </c>
      <c r="B30" s="422">
        <v>20281.631052252898</v>
      </c>
      <c r="C30" s="423">
        <f t="shared" si="0"/>
        <v>4.0180036991780549E-3</v>
      </c>
      <c r="D30" s="422">
        <v>18360.3490040537</v>
      </c>
      <c r="E30" s="423">
        <f t="shared" si="1"/>
        <v>3.2742433607118862E-3</v>
      </c>
      <c r="G30" s="422">
        <f t="shared" si="2"/>
        <v>-1921.2820481991985</v>
      </c>
      <c r="H30" s="423">
        <f t="shared" si="3"/>
        <v>-9.4730154751818202E-2</v>
      </c>
    </row>
    <row r="31" spans="1:8" ht="15" customHeight="1">
      <c r="A31" s="424" t="s">
        <v>133</v>
      </c>
      <c r="B31" s="422">
        <v>129278.16996</v>
      </c>
      <c r="C31" s="423">
        <f t="shared" si="0"/>
        <v>2.5611360535253869E-2</v>
      </c>
      <c r="D31" s="422">
        <v>136656.6171</v>
      </c>
      <c r="E31" s="423">
        <f t="shared" si="1"/>
        <v>2.4370289537428268E-2</v>
      </c>
      <c r="G31" s="422">
        <f t="shared" si="2"/>
        <v>7378.4471400000039</v>
      </c>
      <c r="H31" s="423">
        <f t="shared" si="3"/>
        <v>5.7074192358098602E-2</v>
      </c>
    </row>
    <row r="32" spans="1:8" ht="15" customHeight="1">
      <c r="A32" s="425" t="s">
        <v>134</v>
      </c>
      <c r="B32" s="426">
        <f>SUM(B25:B31)</f>
        <v>387951.63030948769</v>
      </c>
      <c r="C32" s="427">
        <f t="shared" si="0"/>
        <v>7.6857284390474456E-2</v>
      </c>
      <c r="D32" s="426">
        <f>SUM(D25:D31)</f>
        <v>401199.47896453354</v>
      </c>
      <c r="E32" s="427">
        <f t="shared" si="1"/>
        <v>7.1546827896934992E-2</v>
      </c>
      <c r="G32" s="426">
        <f t="shared" si="2"/>
        <v>13247.848655045847</v>
      </c>
      <c r="H32" s="427">
        <f t="shared" si="3"/>
        <v>3.4148196888559024E-2</v>
      </c>
    </row>
    <row r="33" spans="1:8" ht="15" customHeight="1">
      <c r="A33" s="424" t="s">
        <v>135</v>
      </c>
      <c r="B33" s="422">
        <v>785795.20197000005</v>
      </c>
      <c r="C33" s="423">
        <f t="shared" si="0"/>
        <v>0.15567426604780429</v>
      </c>
      <c r="D33" s="422">
        <v>1027451.9161</v>
      </c>
      <c r="E33" s="423">
        <f t="shared" si="1"/>
        <v>0.18322786859870585</v>
      </c>
      <c r="G33" s="422">
        <f t="shared" si="2"/>
        <v>241656.71412999998</v>
      </c>
      <c r="H33" s="423">
        <f t="shared" si="3"/>
        <v>0.30753141979508536</v>
      </c>
    </row>
    <row r="34" spans="1:8" ht="15" customHeight="1">
      <c r="A34" s="424" t="s">
        <v>136</v>
      </c>
      <c r="B34" s="422"/>
      <c r="C34" s="423"/>
      <c r="D34" s="422"/>
      <c r="E34" s="423"/>
      <c r="G34" s="422"/>
      <c r="H34" s="423"/>
    </row>
    <row r="35" spans="1:8" ht="15" customHeight="1">
      <c r="A35" s="424" t="s">
        <v>137</v>
      </c>
      <c r="B35" s="422">
        <v>4995.7904900000003</v>
      </c>
      <c r="C35" s="423">
        <f t="shared" ref="C35:C45" si="4">B35/$B$58</f>
        <v>9.8971846087836271E-4</v>
      </c>
      <c r="D35" s="422">
        <v>5106.8446800000002</v>
      </c>
      <c r="E35" s="423">
        <f t="shared" ref="E35:E45" si="5">D35/$D$58</f>
        <v>9.1071538367735007E-4</v>
      </c>
      <c r="G35" s="422">
        <f t="shared" si="2"/>
        <v>111.05418999999983</v>
      </c>
      <c r="H35" s="423">
        <f t="shared" si="3"/>
        <v>2.2229553105218354E-2</v>
      </c>
    </row>
    <row r="36" spans="1:8" ht="15" customHeight="1">
      <c r="A36" s="424" t="s">
        <v>138</v>
      </c>
      <c r="B36" s="422">
        <v>88966.95435</v>
      </c>
      <c r="C36" s="423">
        <f t="shared" si="4"/>
        <v>1.7625286189356902E-2</v>
      </c>
      <c r="D36" s="422">
        <v>103002.61662999999</v>
      </c>
      <c r="E36" s="423">
        <f t="shared" si="5"/>
        <v>1.8368694057082902E-2</v>
      </c>
      <c r="G36" s="422">
        <f t="shared" si="2"/>
        <v>14035.66227999999</v>
      </c>
      <c r="H36" s="423">
        <f t="shared" si="3"/>
        <v>0.15776264774427437</v>
      </c>
    </row>
    <row r="37" spans="1:8" ht="15" customHeight="1">
      <c r="A37" s="424" t="s">
        <v>139</v>
      </c>
      <c r="B37" s="422">
        <v>17615.792130000002</v>
      </c>
      <c r="C37" s="423">
        <f t="shared" si="4"/>
        <v>3.489873065925304E-3</v>
      </c>
      <c r="D37" s="422">
        <v>21875.846940000003</v>
      </c>
      <c r="E37" s="423">
        <f t="shared" si="5"/>
        <v>3.9011702112759549E-3</v>
      </c>
      <c r="G37" s="422">
        <f t="shared" si="2"/>
        <v>4260.0548100000015</v>
      </c>
      <c r="H37" s="423">
        <f t="shared" si="3"/>
        <v>0.24183157808413586</v>
      </c>
    </row>
    <row r="38" spans="1:8" ht="15" customHeight="1">
      <c r="A38" s="425" t="s">
        <v>140</v>
      </c>
      <c r="B38" s="426">
        <f>SUM(B33:B37)</f>
        <v>897373.73894000007</v>
      </c>
      <c r="C38" s="427">
        <f t="shared" si="4"/>
        <v>0.17777914376396489</v>
      </c>
      <c r="D38" s="426">
        <f>SUM(D33:D37)</f>
        <v>1157437.22435</v>
      </c>
      <c r="E38" s="427">
        <f t="shared" si="5"/>
        <v>0.20640844825074206</v>
      </c>
      <c r="G38" s="426">
        <f t="shared" si="2"/>
        <v>260063.48540999996</v>
      </c>
      <c r="H38" s="427">
        <f t="shared" si="3"/>
        <v>0.28980509917439007</v>
      </c>
    </row>
    <row r="39" spans="1:8" ht="15" customHeight="1">
      <c r="A39" s="424" t="s">
        <v>141</v>
      </c>
      <c r="B39" s="422">
        <v>47782.418061681499</v>
      </c>
      <c r="C39" s="423">
        <f t="shared" si="4"/>
        <v>9.466197863124139E-3</v>
      </c>
      <c r="D39" s="422">
        <v>65000.963517559903</v>
      </c>
      <c r="E39" s="423">
        <f t="shared" si="5"/>
        <v>1.1591771659147463E-2</v>
      </c>
      <c r="G39" s="422">
        <f t="shared" si="2"/>
        <v>17218.545455878404</v>
      </c>
      <c r="H39" s="423">
        <f t="shared" si="3"/>
        <v>0.36035316240486787</v>
      </c>
    </row>
    <row r="40" spans="1:8" ht="15" customHeight="1">
      <c r="A40" s="424" t="s">
        <v>142</v>
      </c>
      <c r="B40" s="422">
        <v>13394.512767517799</v>
      </c>
      <c r="C40" s="423">
        <f t="shared" si="4"/>
        <v>2.6535933776685051E-3</v>
      </c>
      <c r="D40" s="422">
        <v>17542.5048057844</v>
      </c>
      <c r="E40" s="423">
        <f t="shared" si="5"/>
        <v>3.1283953196050004E-3</v>
      </c>
      <c r="G40" s="422">
        <f t="shared" si="2"/>
        <v>4147.9920382666005</v>
      </c>
      <c r="H40" s="423">
        <f t="shared" si="3"/>
        <v>0.30967845641430408</v>
      </c>
    </row>
    <row r="41" spans="1:8" ht="15" customHeight="1">
      <c r="A41" s="424" t="s">
        <v>143</v>
      </c>
      <c r="B41" s="422">
        <v>21934.807587181898</v>
      </c>
      <c r="C41" s="423">
        <f t="shared" si="4"/>
        <v>4.3455152989909911E-3</v>
      </c>
      <c r="D41" s="422">
        <v>28872.284075083</v>
      </c>
      <c r="E41" s="423">
        <f t="shared" si="5"/>
        <v>5.1488609732067781E-3</v>
      </c>
      <c r="G41" s="422">
        <f t="shared" si="2"/>
        <v>6937.4764879011018</v>
      </c>
      <c r="H41" s="423">
        <f t="shared" si="3"/>
        <v>0.31627706148446788</v>
      </c>
    </row>
    <row r="42" spans="1:8" ht="15" customHeight="1">
      <c r="A42" s="424" t="s">
        <v>144</v>
      </c>
      <c r="B42" s="422">
        <v>2.63459312518071</v>
      </c>
      <c r="C42" s="423">
        <f t="shared" si="4"/>
        <v>5.2194051334097643E-7</v>
      </c>
      <c r="D42" s="422">
        <v>6.0922741978193997</v>
      </c>
      <c r="E42" s="423">
        <f t="shared" si="5"/>
        <v>1.0864493011239799E-6</v>
      </c>
      <c r="G42" s="422">
        <f t="shared" si="2"/>
        <v>3.4576810726386897</v>
      </c>
      <c r="H42" s="423">
        <f t="shared" si="3"/>
        <v>1.3124155831088806</v>
      </c>
    </row>
    <row r="43" spans="1:8" ht="15" customHeight="1">
      <c r="A43" s="424" t="s">
        <v>145</v>
      </c>
      <c r="B43" s="422">
        <v>1813.55855831032</v>
      </c>
      <c r="C43" s="423">
        <f t="shared" si="4"/>
        <v>3.5928495973490523E-4</v>
      </c>
      <c r="D43" s="422">
        <v>1910.0783400534501</v>
      </c>
      <c r="E43" s="423">
        <f t="shared" si="5"/>
        <v>3.4062867334268987E-4</v>
      </c>
      <c r="G43" s="422">
        <f t="shared" si="2"/>
        <v>96.519781743130125</v>
      </c>
      <c r="H43" s="423">
        <f t="shared" si="3"/>
        <v>5.3221210476411054E-2</v>
      </c>
    </row>
    <row r="44" spans="1:8" ht="15" customHeight="1">
      <c r="A44" s="424" t="s">
        <v>146</v>
      </c>
      <c r="B44" s="422">
        <v>710.73667771523901</v>
      </c>
      <c r="C44" s="423">
        <f t="shared" si="4"/>
        <v>1.4080438564550919E-4</v>
      </c>
      <c r="D44" s="422">
        <v>645.53437473518204</v>
      </c>
      <c r="E44" s="423">
        <f t="shared" si="5"/>
        <v>1.1511963308111998E-4</v>
      </c>
      <c r="G44" s="422">
        <f t="shared" si="2"/>
        <v>-65.20230298005697</v>
      </c>
      <c r="H44" s="423">
        <f t="shared" si="3"/>
        <v>-9.1739043480433227E-2</v>
      </c>
    </row>
    <row r="45" spans="1:8" ht="15" customHeight="1">
      <c r="A45" s="424" t="s">
        <v>147</v>
      </c>
      <c r="B45" s="422">
        <v>4500.3699699999997</v>
      </c>
      <c r="C45" s="423">
        <f t="shared" si="4"/>
        <v>8.9157046297423962E-4</v>
      </c>
      <c r="D45" s="422">
        <v>5808.0746733116302</v>
      </c>
      <c r="E45" s="423">
        <f t="shared" si="5"/>
        <v>1.0357673448043265E-3</v>
      </c>
      <c r="G45" s="422">
        <f t="shared" si="2"/>
        <v>1307.7047033116305</v>
      </c>
      <c r="H45" s="423">
        <f t="shared" si="3"/>
        <v>0.29057715521811434</v>
      </c>
    </row>
    <row r="46" spans="1:8" ht="15" customHeight="1">
      <c r="A46" s="424" t="s">
        <v>148</v>
      </c>
      <c r="B46" s="422"/>
      <c r="C46" s="423"/>
      <c r="D46" s="422"/>
      <c r="E46" s="423"/>
      <c r="G46" s="422"/>
      <c r="H46" s="423"/>
    </row>
    <row r="47" spans="1:8" ht="15" customHeight="1">
      <c r="A47" s="428" t="s">
        <v>149</v>
      </c>
      <c r="B47" s="429">
        <f>SUM(B39:B46)+B38+B32+B24</f>
        <v>2789359.3125418797</v>
      </c>
      <c r="C47" s="430">
        <f t="shared" ref="C47:C58" si="6">B47/$B$58</f>
        <v>0.55260131728335893</v>
      </c>
      <c r="D47" s="429">
        <f>SUM(D39:D46)+D38+D32+D24</f>
        <v>3179169.853911309</v>
      </c>
      <c r="E47" s="430">
        <f t="shared" ref="E47:E58" si="7">D47/$D$58</f>
        <v>0.56694868841797297</v>
      </c>
      <c r="G47" s="429">
        <f t="shared" si="2"/>
        <v>389810.54136942932</v>
      </c>
      <c r="H47" s="430">
        <f t="shared" si="3"/>
        <v>0.13974913150009485</v>
      </c>
    </row>
    <row r="48" spans="1:8" ht="15" customHeight="1">
      <c r="A48" s="55" t="s">
        <v>150</v>
      </c>
      <c r="B48" s="179">
        <f>B23+B47</f>
        <v>5021420.9679418039</v>
      </c>
      <c r="C48" s="56">
        <f t="shared" si="6"/>
        <v>0.99479612721183197</v>
      </c>
      <c r="D48" s="179">
        <f>D23+D47</f>
        <v>5580589.6870542541</v>
      </c>
      <c r="E48" s="56">
        <f t="shared" si="7"/>
        <v>0.99519942282471718</v>
      </c>
      <c r="G48" s="179">
        <f t="shared" si="2"/>
        <v>559168.71911245026</v>
      </c>
      <c r="H48" s="56">
        <f t="shared" si="3"/>
        <v>0.11135667028961409</v>
      </c>
    </row>
    <row r="49" spans="1:8" ht="15" customHeight="1">
      <c r="A49" s="424" t="s">
        <v>151</v>
      </c>
      <c r="B49" s="422">
        <v>8748.5661133181693</v>
      </c>
      <c r="C49" s="423">
        <f t="shared" si="6"/>
        <v>1.733182647650594E-3</v>
      </c>
      <c r="D49" s="422">
        <v>7162.6827355576606</v>
      </c>
      <c r="E49" s="423">
        <f t="shared" si="7"/>
        <v>1.2773377230796308E-3</v>
      </c>
      <c r="G49" s="422">
        <f t="shared" si="2"/>
        <v>-1585.8833777605087</v>
      </c>
      <c r="H49" s="423">
        <f t="shared" si="3"/>
        <v>-0.1812735203939623</v>
      </c>
    </row>
    <row r="50" spans="1:8" ht="15" customHeight="1">
      <c r="A50" s="424" t="s">
        <v>152</v>
      </c>
      <c r="B50" s="422">
        <v>0</v>
      </c>
      <c r="C50" s="423">
        <f t="shared" si="6"/>
        <v>0</v>
      </c>
      <c r="D50" s="422">
        <v>0</v>
      </c>
      <c r="E50" s="423">
        <f t="shared" si="7"/>
        <v>0</v>
      </c>
      <c r="G50" s="422">
        <f t="shared" si="2"/>
        <v>0</v>
      </c>
      <c r="H50" s="423"/>
    </row>
    <row r="51" spans="1:8" ht="15" customHeight="1">
      <c r="A51" s="424" t="s">
        <v>153</v>
      </c>
      <c r="B51" s="422">
        <v>118.532057303249</v>
      </c>
      <c r="C51" s="423">
        <f t="shared" si="6"/>
        <v>2.3482442979492822E-5</v>
      </c>
      <c r="D51" s="422">
        <v>106.23291054223701</v>
      </c>
      <c r="E51" s="423">
        <f t="shared" si="7"/>
        <v>1.8944759816669218E-5</v>
      </c>
      <c r="G51" s="422">
        <f t="shared" si="2"/>
        <v>-12.299146761011997</v>
      </c>
      <c r="H51" s="423">
        <f t="shared" si="3"/>
        <v>-0.10376219767742842</v>
      </c>
    </row>
    <row r="52" spans="1:8" ht="15" customHeight="1">
      <c r="A52" s="424" t="s">
        <v>154</v>
      </c>
      <c r="B52" s="422">
        <v>21.851500000000001</v>
      </c>
      <c r="C52" s="423">
        <f t="shared" si="6"/>
        <v>4.3290111927579144E-6</v>
      </c>
      <c r="D52" s="422">
        <v>34.084789999999998</v>
      </c>
      <c r="E52" s="423">
        <f t="shared" si="7"/>
        <v>6.0784191702520905E-6</v>
      </c>
      <c r="G52" s="422">
        <f t="shared" si="2"/>
        <v>12.233289999999997</v>
      </c>
      <c r="H52" s="423">
        <f t="shared" si="3"/>
        <v>0.55983753975699591</v>
      </c>
    </row>
    <row r="53" spans="1:8" ht="15" customHeight="1">
      <c r="A53" s="424" t="s">
        <v>155</v>
      </c>
      <c r="B53" s="422">
        <v>8176.9039937048701</v>
      </c>
      <c r="C53" s="423">
        <f t="shared" si="6"/>
        <v>1.6199303897149061E-3</v>
      </c>
      <c r="D53" s="422">
        <v>9612.4149930267413</v>
      </c>
      <c r="E53" s="423">
        <f t="shared" si="7"/>
        <v>1.7142041234824202E-3</v>
      </c>
      <c r="G53" s="422">
        <f t="shared" si="2"/>
        <v>1435.5109993218712</v>
      </c>
      <c r="H53" s="423">
        <f t="shared" si="3"/>
        <v>0.1755567878046537</v>
      </c>
    </row>
    <row r="54" spans="1:8" ht="15" customHeight="1">
      <c r="A54" s="424" t="s">
        <v>156</v>
      </c>
      <c r="B54" s="422">
        <v>1816.75561206522</v>
      </c>
      <c r="C54" s="423">
        <f t="shared" si="6"/>
        <v>3.5991832959458581E-4</v>
      </c>
      <c r="D54" s="422">
        <v>1683.32993573927</v>
      </c>
      <c r="E54" s="423">
        <f t="shared" si="7"/>
        <v>3.0019210771892093E-4</v>
      </c>
      <c r="G54" s="422">
        <f t="shared" si="2"/>
        <v>-133.42567632595001</v>
      </c>
      <c r="H54" s="423">
        <f t="shared" si="3"/>
        <v>-7.3441730654282486E-2</v>
      </c>
    </row>
    <row r="55" spans="1:8" ht="15" customHeight="1">
      <c r="A55" s="424" t="s">
        <v>157</v>
      </c>
      <c r="B55" s="422">
        <v>6669.0368450108599</v>
      </c>
      <c r="C55" s="423">
        <f t="shared" si="6"/>
        <v>1.3212061024170851E-3</v>
      </c>
      <c r="D55" s="422">
        <v>7653.6033204330506</v>
      </c>
      <c r="E55" s="423">
        <f t="shared" si="7"/>
        <v>1.3648847226116196E-3</v>
      </c>
      <c r="G55" s="422">
        <f t="shared" si="2"/>
        <v>984.56647542219071</v>
      </c>
      <c r="H55" s="423">
        <f t="shared" si="3"/>
        <v>0.14763248401585152</v>
      </c>
    </row>
    <row r="56" spans="1:8" ht="15" customHeight="1">
      <c r="A56" s="424" t="s">
        <v>158</v>
      </c>
      <c r="B56" s="422">
        <v>715.88269000000003</v>
      </c>
      <c r="C56" s="423">
        <f t="shared" si="6"/>
        <v>1.4182386461852249E-4</v>
      </c>
      <c r="D56" s="422">
        <v>666.93087000000003</v>
      </c>
      <c r="E56" s="423">
        <f t="shared" si="7"/>
        <v>1.1893531940319729E-4</v>
      </c>
      <c r="G56" s="422">
        <f t="shared" si="2"/>
        <v>-48.951819999999998</v>
      </c>
      <c r="H56" s="423">
        <f t="shared" si="3"/>
        <v>-6.8379667065284117E-2</v>
      </c>
    </row>
    <row r="57" spans="1:8" ht="15" customHeight="1">
      <c r="A57" s="428" t="s">
        <v>159</v>
      </c>
      <c r="B57" s="429">
        <f>SUM(B49:B56)</f>
        <v>26267.528811402364</v>
      </c>
      <c r="C57" s="430">
        <f t="shared" si="6"/>
        <v>5.2038727881679432E-3</v>
      </c>
      <c r="D57" s="429">
        <f>SUM(D49:D56)</f>
        <v>26919.279555298959</v>
      </c>
      <c r="E57" s="430">
        <f t="shared" si="7"/>
        <v>4.8005771752827105E-3</v>
      </c>
      <c r="G57" s="429">
        <f t="shared" si="2"/>
        <v>651.75074389659494</v>
      </c>
      <c r="H57" s="430">
        <f t="shared" si="3"/>
        <v>2.4812031180248641E-2</v>
      </c>
    </row>
    <row r="58" spans="1:8" ht="15" customHeight="1" thickBot="1">
      <c r="A58" s="57" t="s">
        <v>160</v>
      </c>
      <c r="B58" s="180">
        <f>B48+B57</f>
        <v>5047688.4967532065</v>
      </c>
      <c r="C58" s="58">
        <f t="shared" si="6"/>
        <v>1</v>
      </c>
      <c r="D58" s="180">
        <f>D48+D57</f>
        <v>5607508.9666095534</v>
      </c>
      <c r="E58" s="58">
        <f t="shared" si="7"/>
        <v>1</v>
      </c>
      <c r="G58" s="180">
        <f t="shared" si="2"/>
        <v>559820.46985634696</v>
      </c>
      <c r="H58" s="431">
        <f t="shared" si="3"/>
        <v>0.11090630299719105</v>
      </c>
    </row>
  </sheetData>
  <mergeCells count="3">
    <mergeCell ref="B3:C3"/>
    <mergeCell ref="D3:E3"/>
    <mergeCell ref="G3:H3"/>
  </mergeCells>
  <printOptions horizontalCentered="1"/>
  <pageMargins left="0" right="0" top="0.35433070866141736" bottom="0.31496062992125984" header="0" footer="0.19685039370078741"/>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0"/>
  <sheetViews>
    <sheetView zoomScaleNormal="100" workbookViewId="0">
      <selection activeCell="C40" sqref="C40"/>
    </sheetView>
  </sheetViews>
  <sheetFormatPr baseColWidth="10" defaultColWidth="11.5546875" defaultRowHeight="14.4"/>
  <cols>
    <col min="1" max="1" width="42" style="412" customWidth="1"/>
    <col min="2" max="2" width="11.6640625" style="60" customWidth="1"/>
    <col min="3" max="3" width="10.6640625" style="60" customWidth="1"/>
    <col min="4" max="4" width="13.5546875" style="59" customWidth="1"/>
    <col min="5" max="5" width="10.6640625" style="61" customWidth="1"/>
    <col min="6" max="6" width="2.33203125" style="329" customWidth="1"/>
    <col min="7" max="7" width="13.6640625" style="59" bestFit="1" customWidth="1"/>
    <col min="8" max="16384" width="11.5546875" style="59"/>
  </cols>
  <sheetData>
    <row r="1" spans="1:8" s="401" customFormat="1" ht="45" customHeight="1">
      <c r="A1" s="320" t="s">
        <v>161</v>
      </c>
      <c r="B1" s="320"/>
      <c r="C1" s="320"/>
      <c r="D1" s="320"/>
      <c r="E1" s="320"/>
      <c r="F1" s="320"/>
      <c r="G1" s="320"/>
      <c r="H1" s="320"/>
    </row>
    <row r="2" spans="1:8" s="412" customFormat="1" ht="15" customHeight="1" thickBot="1">
      <c r="B2" s="413"/>
      <c r="C2" s="413"/>
      <c r="D2" s="413"/>
      <c r="E2" s="414"/>
      <c r="F2" s="415"/>
      <c r="G2" s="329"/>
      <c r="H2" s="329"/>
    </row>
    <row r="3" spans="1:8" s="412" customFormat="1" ht="19.95" customHeight="1" thickBot="1">
      <c r="A3" s="416"/>
      <c r="B3" s="1110">
        <v>2020</v>
      </c>
      <c r="C3" s="1111"/>
      <c r="D3" s="1110">
        <v>2021</v>
      </c>
      <c r="E3" s="1111"/>
      <c r="F3" s="322"/>
      <c r="G3" s="1107" t="s">
        <v>2</v>
      </c>
      <c r="H3" s="1108"/>
    </row>
    <row r="4" spans="1:8" s="412" customFormat="1" ht="27" customHeight="1" thickBot="1">
      <c r="A4" s="417"/>
      <c r="B4" s="333" t="s">
        <v>5</v>
      </c>
      <c r="C4" s="351" t="s">
        <v>109</v>
      </c>
      <c r="D4" s="333" t="s">
        <v>5</v>
      </c>
      <c r="E4" s="351" t="s">
        <v>109</v>
      </c>
      <c r="F4" s="322"/>
      <c r="G4" s="418" t="s">
        <v>5</v>
      </c>
      <c r="H4" s="351" t="s">
        <v>6</v>
      </c>
    </row>
    <row r="5" spans="1:8" ht="15" customHeight="1">
      <c r="A5" s="419" t="s">
        <v>110</v>
      </c>
      <c r="B5" s="420">
        <v>6217.0846099999999</v>
      </c>
      <c r="C5" s="421">
        <f>B5/$B$58</f>
        <v>4.3763489455628229E-3</v>
      </c>
      <c r="D5" s="420">
        <v>5086.7496500000007</v>
      </c>
      <c r="E5" s="421">
        <f t="shared" ref="E5:E19" si="0">D5/$D$58</f>
        <v>3.5395482514805707E-3</v>
      </c>
      <c r="F5" s="322"/>
      <c r="G5" s="422">
        <f>(D5-B5)</f>
        <v>-1130.3349599999992</v>
      </c>
      <c r="H5" s="423">
        <f>(D5-B5)/B5</f>
        <v>-0.18181109489516811</v>
      </c>
    </row>
    <row r="6" spans="1:8" ht="15" customHeight="1">
      <c r="A6" s="424" t="s">
        <v>111</v>
      </c>
      <c r="B6" s="422">
        <v>2012.531283</v>
      </c>
      <c r="C6" s="423">
        <f>B6/$B$58</f>
        <v>1.416667089282101E-3</v>
      </c>
      <c r="D6" s="422">
        <v>1440.0808729999999</v>
      </c>
      <c r="E6" s="423">
        <f t="shared" si="0"/>
        <v>1.0020614511700538E-3</v>
      </c>
      <c r="F6" s="322"/>
      <c r="G6" s="422">
        <f t="shared" ref="G6:G58" si="1">(D6-B6)</f>
        <v>-572.45041000000015</v>
      </c>
      <c r="H6" s="423">
        <f t="shared" ref="H6:H58" si="2">(D6-B6)/B6</f>
        <v>-0.28444298721492228</v>
      </c>
    </row>
    <row r="7" spans="1:8" ht="15" customHeight="1">
      <c r="A7" s="424" t="s">
        <v>112</v>
      </c>
      <c r="B7" s="422">
        <v>586.35551999999996</v>
      </c>
      <c r="C7" s="423">
        <f>B7/$B$58</f>
        <v>4.1274914572490281E-4</v>
      </c>
      <c r="D7" s="422">
        <v>419.11948999999998</v>
      </c>
      <c r="E7" s="423">
        <f t="shared" si="0"/>
        <v>2.9163881851172453E-4</v>
      </c>
      <c r="F7" s="322"/>
      <c r="G7" s="422">
        <f t="shared" si="1"/>
        <v>-167.23602999999997</v>
      </c>
      <c r="H7" s="423">
        <f t="shared" si="2"/>
        <v>-0.28521268120746945</v>
      </c>
    </row>
    <row r="8" spans="1:8" ht="15" customHeight="1">
      <c r="A8" s="424" t="s">
        <v>113</v>
      </c>
      <c r="B8" s="422">
        <v>191271.73444</v>
      </c>
      <c r="C8" s="423">
        <f>B8/$B$58</f>
        <v>0.1346405760645529</v>
      </c>
      <c r="D8" s="422">
        <v>220962.86156999998</v>
      </c>
      <c r="E8" s="423">
        <f t="shared" si="0"/>
        <v>0.15375411886296325</v>
      </c>
      <c r="F8" s="322"/>
      <c r="G8" s="422">
        <f t="shared" si="1"/>
        <v>29691.127129999979</v>
      </c>
      <c r="H8" s="423">
        <f t="shared" si="2"/>
        <v>0.15523008256776061</v>
      </c>
    </row>
    <row r="9" spans="1:8" ht="15" customHeight="1">
      <c r="A9" s="424" t="s">
        <v>114</v>
      </c>
      <c r="B9" s="422">
        <v>5007.5673900000002</v>
      </c>
      <c r="C9" s="423"/>
      <c r="D9" s="422">
        <v>4460.2492099999999</v>
      </c>
      <c r="E9" s="423">
        <f t="shared" si="0"/>
        <v>3.1036061097331762E-3</v>
      </c>
      <c r="F9" s="322"/>
      <c r="G9" s="422">
        <f t="shared" si="1"/>
        <v>-547.31818000000021</v>
      </c>
      <c r="H9" s="423">
        <f t="shared" si="2"/>
        <v>-0.10929821555531781</v>
      </c>
    </row>
    <row r="10" spans="1:8" ht="15" customHeight="1">
      <c r="A10" s="424" t="s">
        <v>115</v>
      </c>
      <c r="B10" s="422">
        <v>5110.4922200000001</v>
      </c>
      <c r="C10" s="423"/>
      <c r="D10" s="422">
        <v>7484.33464</v>
      </c>
      <c r="E10" s="423">
        <f t="shared" si="0"/>
        <v>5.2078764262572788E-3</v>
      </c>
      <c r="F10" s="322"/>
      <c r="G10" s="422">
        <f t="shared" si="1"/>
        <v>2373.8424199999999</v>
      </c>
      <c r="H10" s="423">
        <f t="shared" si="2"/>
        <v>0.46450367553832222</v>
      </c>
    </row>
    <row r="11" spans="1:8" ht="15" customHeight="1">
      <c r="A11" s="425" t="s">
        <v>116</v>
      </c>
      <c r="B11" s="426">
        <f>SUM(B5:B10)</f>
        <v>210205.76546299999</v>
      </c>
      <c r="C11" s="427">
        <f t="shared" ref="C11:C19" si="3">B11/$B$58</f>
        <v>0.14796867627561949</v>
      </c>
      <c r="D11" s="426">
        <f>SUM(D5:D10)</f>
        <v>239853.39543299997</v>
      </c>
      <c r="E11" s="427">
        <f t="shared" si="0"/>
        <v>0.16689884992011605</v>
      </c>
      <c r="F11" s="322"/>
      <c r="G11" s="426">
        <f t="shared" si="1"/>
        <v>29647.62996999998</v>
      </c>
      <c r="H11" s="427">
        <f t="shared" si="2"/>
        <v>0.14104099335571507</v>
      </c>
    </row>
    <row r="12" spans="1:8" ht="15" customHeight="1">
      <c r="A12" s="424" t="s">
        <v>111</v>
      </c>
      <c r="B12" s="422">
        <v>862.51340700000003</v>
      </c>
      <c r="C12" s="423">
        <f t="shared" si="3"/>
        <v>6.0714303826375749E-4</v>
      </c>
      <c r="D12" s="422">
        <v>617.17751699999997</v>
      </c>
      <c r="E12" s="423">
        <f t="shared" si="0"/>
        <v>4.2945490764430879E-4</v>
      </c>
      <c r="F12" s="322"/>
      <c r="G12" s="422">
        <f t="shared" si="1"/>
        <v>-245.33589000000006</v>
      </c>
      <c r="H12" s="423">
        <f t="shared" si="2"/>
        <v>-0.28444298721492228</v>
      </c>
    </row>
    <row r="13" spans="1:8" ht="15" customHeight="1">
      <c r="A13" s="424" t="s">
        <v>117</v>
      </c>
      <c r="B13" s="422">
        <v>401.29962</v>
      </c>
      <c r="C13" s="423">
        <f t="shared" si="3"/>
        <v>2.8248403858247662E-4</v>
      </c>
      <c r="D13" s="422">
        <v>3216.0919399999998</v>
      </c>
      <c r="E13" s="423">
        <f t="shared" si="0"/>
        <v>2.2378755366558594E-3</v>
      </c>
      <c r="F13" s="322"/>
      <c r="G13" s="422">
        <f t="shared" si="1"/>
        <v>2814.7923199999996</v>
      </c>
      <c r="H13" s="423">
        <f t="shared" si="2"/>
        <v>7.0141913416215038</v>
      </c>
    </row>
    <row r="14" spans="1:8" ht="15" customHeight="1">
      <c r="A14" s="424" t="s">
        <v>113</v>
      </c>
      <c r="B14" s="422">
        <v>81986.489249999999</v>
      </c>
      <c r="C14" s="423">
        <f t="shared" si="3"/>
        <v>5.7712176733530927E-2</v>
      </c>
      <c r="D14" s="422">
        <v>56048.393590000007</v>
      </c>
      <c r="E14" s="423">
        <f t="shared" si="0"/>
        <v>3.9000542031743066E-2</v>
      </c>
      <c r="F14" s="322"/>
      <c r="G14" s="422">
        <f t="shared" si="1"/>
        <v>-25938.095659999992</v>
      </c>
      <c r="H14" s="423">
        <f t="shared" si="2"/>
        <v>-0.3163703665967133</v>
      </c>
    </row>
    <row r="15" spans="1:8" ht="15" customHeight="1">
      <c r="A15" s="425" t="s">
        <v>118</v>
      </c>
      <c r="B15" s="426">
        <f>SUM(B12:B14)</f>
        <v>83250.302276999995</v>
      </c>
      <c r="C15" s="427">
        <f t="shared" si="3"/>
        <v>5.8601803810377162E-2</v>
      </c>
      <c r="D15" s="426">
        <f>SUM(D12:D14)</f>
        <v>59881.663047000009</v>
      </c>
      <c r="E15" s="427">
        <f t="shared" si="0"/>
        <v>4.1667872476043234E-2</v>
      </c>
      <c r="F15" s="322"/>
      <c r="G15" s="426">
        <f t="shared" si="1"/>
        <v>-23368.639229999986</v>
      </c>
      <c r="H15" s="427">
        <f t="shared" si="2"/>
        <v>-0.28070335591389395</v>
      </c>
    </row>
    <row r="16" spans="1:8" ht="15" customHeight="1">
      <c r="A16" s="424" t="s">
        <v>119</v>
      </c>
      <c r="B16" s="422">
        <v>5926.6774599999999</v>
      </c>
      <c r="C16" s="423">
        <f t="shared" si="3"/>
        <v>4.1719246688460216E-3</v>
      </c>
      <c r="D16" s="422">
        <v>4264.6321200000002</v>
      </c>
      <c r="E16" s="423">
        <f t="shared" si="0"/>
        <v>2.9674885147048429E-3</v>
      </c>
      <c r="F16" s="322"/>
      <c r="G16" s="422">
        <f t="shared" si="1"/>
        <v>-1662.0453399999997</v>
      </c>
      <c r="H16" s="423">
        <f t="shared" si="2"/>
        <v>-0.28043458602520266</v>
      </c>
    </row>
    <row r="17" spans="1:8" ht="15" customHeight="1">
      <c r="A17" s="424" t="s">
        <v>120</v>
      </c>
      <c r="B17" s="422">
        <v>206.17746</v>
      </c>
      <c r="C17" s="423">
        <f t="shared" si="3"/>
        <v>1.4513305934722048E-4</v>
      </c>
      <c r="D17" s="422">
        <v>585.75937999999996</v>
      </c>
      <c r="E17" s="423">
        <f t="shared" si="0"/>
        <v>4.0759300770136053E-4</v>
      </c>
      <c r="F17" s="322"/>
      <c r="G17" s="422">
        <f t="shared" si="1"/>
        <v>379.58191999999997</v>
      </c>
      <c r="H17" s="423">
        <f t="shared" si="2"/>
        <v>1.8410447000365606</v>
      </c>
    </row>
    <row r="18" spans="1:8" ht="15" customHeight="1">
      <c r="A18" s="424" t="s">
        <v>16</v>
      </c>
      <c r="B18" s="422">
        <v>1358.86779</v>
      </c>
      <c r="C18" s="423">
        <f t="shared" si="3"/>
        <v>9.5653831224371639E-4</v>
      </c>
      <c r="D18" s="422">
        <v>3555.1141899999998</v>
      </c>
      <c r="E18" s="423">
        <f t="shared" si="0"/>
        <v>2.4737797377207787E-3</v>
      </c>
      <c r="F18" s="322"/>
      <c r="G18" s="422">
        <f t="shared" si="1"/>
        <v>2196.2464</v>
      </c>
      <c r="H18" s="423">
        <f t="shared" si="2"/>
        <v>1.6162325843340506</v>
      </c>
    </row>
    <row r="19" spans="1:8" ht="15" customHeight="1">
      <c r="A19" s="424" t="s">
        <v>121</v>
      </c>
      <c r="B19" s="422">
        <v>2.1000000000000001E-2</v>
      </c>
      <c r="C19" s="423">
        <f t="shared" si="3"/>
        <v>1.4782383323044285E-8</v>
      </c>
      <c r="D19" s="422">
        <v>0</v>
      </c>
      <c r="E19" s="423">
        <f t="shared" si="0"/>
        <v>0</v>
      </c>
      <c r="F19" s="322"/>
      <c r="G19" s="422">
        <f t="shared" si="1"/>
        <v>-2.1000000000000001E-2</v>
      </c>
      <c r="H19" s="423">
        <f t="shared" si="2"/>
        <v>-1</v>
      </c>
    </row>
    <row r="20" spans="1:8" ht="15" customHeight="1">
      <c r="A20" s="424" t="s">
        <v>122</v>
      </c>
      <c r="B20" s="422"/>
      <c r="C20" s="423"/>
      <c r="D20" s="422"/>
      <c r="E20" s="423"/>
      <c r="F20" s="322"/>
      <c r="G20" s="422"/>
      <c r="H20" s="423"/>
    </row>
    <row r="21" spans="1:8" ht="15" customHeight="1">
      <c r="A21" s="424" t="s">
        <v>123</v>
      </c>
      <c r="B21" s="422">
        <v>0</v>
      </c>
      <c r="C21" s="423">
        <f t="shared" ref="C21:C30" si="4">B21/$B$58</f>
        <v>0</v>
      </c>
      <c r="D21" s="422">
        <v>63.043349999999997</v>
      </c>
      <c r="E21" s="423">
        <f t="shared" ref="E21:E30" si="5">D21/$D$58</f>
        <v>4.3867891013660875E-5</v>
      </c>
      <c r="F21" s="322"/>
      <c r="G21" s="422">
        <f t="shared" si="1"/>
        <v>63.043349999999997</v>
      </c>
      <c r="H21" s="423"/>
    </row>
    <row r="22" spans="1:8" ht="15" customHeight="1">
      <c r="A22" s="424" t="s">
        <v>124</v>
      </c>
      <c r="B22" s="422">
        <v>509.92189999999999</v>
      </c>
      <c r="C22" s="423">
        <f t="shared" si="4"/>
        <v>3.5894576145785976E-4</v>
      </c>
      <c r="D22" s="422">
        <v>106.47045</v>
      </c>
      <c r="E22" s="423">
        <f t="shared" si="5"/>
        <v>7.4086070882582066E-5</v>
      </c>
      <c r="F22" s="322"/>
      <c r="G22" s="422">
        <f t="shared" si="1"/>
        <v>-403.45145000000002</v>
      </c>
      <c r="H22" s="423">
        <f t="shared" si="2"/>
        <v>-0.79120243707908999</v>
      </c>
    </row>
    <row r="23" spans="1:8" ht="15" customHeight="1">
      <c r="A23" s="428" t="s">
        <v>125</v>
      </c>
      <c r="B23" s="432">
        <f>SUM(B16:B22)+B11+B15</f>
        <v>301457.73334999999</v>
      </c>
      <c r="C23" s="433">
        <f t="shared" si="4"/>
        <v>0.21220303667027479</v>
      </c>
      <c r="D23" s="432">
        <f>SUM(D16:D22)+D11+D15</f>
        <v>308310.07796999998</v>
      </c>
      <c r="E23" s="433">
        <f t="shared" si="5"/>
        <v>0.21453353761818253</v>
      </c>
      <c r="F23" s="322"/>
      <c r="G23" s="429">
        <f t="shared" si="1"/>
        <v>6852.3446199999889</v>
      </c>
      <c r="H23" s="430">
        <f t="shared" si="2"/>
        <v>2.273069774608915E-2</v>
      </c>
    </row>
    <row r="24" spans="1:8" ht="15" customHeight="1">
      <c r="A24" s="425" t="s">
        <v>126</v>
      </c>
      <c r="B24" s="426">
        <v>1074217.25654</v>
      </c>
      <c r="C24" s="427">
        <f t="shared" si="4"/>
        <v>0.75616625040015617</v>
      </c>
      <c r="D24" s="426">
        <v>1086631.9820999999</v>
      </c>
      <c r="E24" s="427">
        <f t="shared" si="5"/>
        <v>0.75611866061560962</v>
      </c>
      <c r="F24" s="322"/>
      <c r="G24" s="426">
        <f t="shared" si="1"/>
        <v>12414.725559999933</v>
      </c>
      <c r="H24" s="427">
        <f t="shared" si="2"/>
        <v>1.1556996952355004E-2</v>
      </c>
    </row>
    <row r="25" spans="1:8" ht="15" customHeight="1">
      <c r="A25" s="424" t="s">
        <v>127</v>
      </c>
      <c r="B25" s="422">
        <v>144.49986000000001</v>
      </c>
      <c r="C25" s="423">
        <f t="shared" si="4"/>
        <v>1.0171677717363019E-4</v>
      </c>
      <c r="D25" s="422">
        <v>203.76283999999998</v>
      </c>
      <c r="E25" s="423">
        <f t="shared" si="5"/>
        <v>1.4178570868702279E-4</v>
      </c>
      <c r="F25" s="322"/>
      <c r="G25" s="422">
        <f t="shared" si="1"/>
        <v>59.26297999999997</v>
      </c>
      <c r="H25" s="423">
        <f t="shared" si="2"/>
        <v>0.41012482641851672</v>
      </c>
    </row>
    <row r="26" spans="1:8" ht="15" customHeight="1">
      <c r="A26" s="424" t="s">
        <v>128</v>
      </c>
      <c r="B26" s="422">
        <v>17.388110000000001</v>
      </c>
      <c r="C26" s="423">
        <f t="shared" si="4"/>
        <v>1.2239890823012361E-5</v>
      </c>
      <c r="D26" s="422">
        <v>0.89124000000000003</v>
      </c>
      <c r="E26" s="423">
        <f t="shared" si="5"/>
        <v>6.20157703976948E-7</v>
      </c>
      <c r="F26" s="322"/>
      <c r="G26" s="422">
        <f t="shared" si="1"/>
        <v>-16.496870000000001</v>
      </c>
      <c r="H26" s="423"/>
    </row>
    <row r="27" spans="1:8" ht="15" customHeight="1">
      <c r="A27" s="424" t="s">
        <v>129</v>
      </c>
      <c r="B27" s="422">
        <v>12.127330000000001</v>
      </c>
      <c r="C27" s="423">
        <f t="shared" si="4"/>
        <v>8.53670670214546E-6</v>
      </c>
      <c r="D27" s="422">
        <v>0</v>
      </c>
      <c r="E27" s="423">
        <f t="shared" si="5"/>
        <v>0</v>
      </c>
      <c r="F27" s="322"/>
      <c r="G27" s="422">
        <f t="shared" si="1"/>
        <v>-12.127330000000001</v>
      </c>
      <c r="H27" s="423"/>
    </row>
    <row r="28" spans="1:8" ht="15" customHeight="1">
      <c r="A28" s="424" t="s">
        <v>130</v>
      </c>
      <c r="B28" s="422">
        <v>232.8794</v>
      </c>
      <c r="C28" s="423">
        <f t="shared" si="4"/>
        <v>1.6392916946859806E-4</v>
      </c>
      <c r="D28" s="422">
        <v>405.65942999999999</v>
      </c>
      <c r="E28" s="423">
        <f t="shared" si="5"/>
        <v>2.8227281170660815E-4</v>
      </c>
      <c r="F28" s="322"/>
      <c r="G28" s="422">
        <f t="shared" si="1"/>
        <v>172.78002999999998</v>
      </c>
      <c r="H28" s="423">
        <f t="shared" si="2"/>
        <v>0.74192921314637528</v>
      </c>
    </row>
    <row r="29" spans="1:8" ht="15" customHeight="1">
      <c r="A29" s="424" t="s">
        <v>131</v>
      </c>
      <c r="B29" s="422">
        <v>7005.7383399999999</v>
      </c>
      <c r="C29" s="423">
        <f t="shared" si="4"/>
        <v>4.9315004572775215E-3</v>
      </c>
      <c r="D29" s="422">
        <v>9348.1953200000007</v>
      </c>
      <c r="E29" s="423">
        <f t="shared" si="5"/>
        <v>6.5048195166052362E-3</v>
      </c>
      <c r="F29" s="322"/>
      <c r="G29" s="422">
        <f t="shared" si="1"/>
        <v>2342.4569800000008</v>
      </c>
      <c r="H29" s="423">
        <f t="shared" si="2"/>
        <v>0.3343626133773076</v>
      </c>
    </row>
    <row r="30" spans="1:8" ht="15" customHeight="1">
      <c r="A30" s="424" t="s">
        <v>132</v>
      </c>
      <c r="B30" s="422">
        <v>42.691859999999998</v>
      </c>
      <c r="C30" s="423">
        <f t="shared" si="4"/>
        <v>3.0051782823511493E-5</v>
      </c>
      <c r="D30" s="422">
        <v>39.854900000000001</v>
      </c>
      <c r="E30" s="423">
        <f t="shared" si="5"/>
        <v>2.773251119365251E-5</v>
      </c>
      <c r="F30" s="322"/>
      <c r="G30" s="422">
        <f t="shared" si="1"/>
        <v>-2.8369599999999977</v>
      </c>
      <c r="H30" s="423">
        <f t="shared" si="2"/>
        <v>-6.645201216344282E-2</v>
      </c>
    </row>
    <row r="31" spans="1:8" ht="15" customHeight="1">
      <c r="A31" s="424" t="s">
        <v>133</v>
      </c>
      <c r="B31" s="422"/>
      <c r="C31" s="423"/>
      <c r="D31" s="422"/>
      <c r="E31" s="423"/>
      <c r="F31" s="322"/>
      <c r="G31" s="422"/>
      <c r="H31" s="423"/>
    </row>
    <row r="32" spans="1:8" ht="15" customHeight="1">
      <c r="A32" s="425" t="s">
        <v>134</v>
      </c>
      <c r="B32" s="426">
        <f>SUM(B25:B31)</f>
        <v>7455.3248999999996</v>
      </c>
      <c r="C32" s="427">
        <f>B32/$B$58</f>
        <v>5.2479747842684192E-3</v>
      </c>
      <c r="D32" s="426">
        <f>SUM(D25:D31)</f>
        <v>9998.3637300000009</v>
      </c>
      <c r="E32" s="427">
        <f>D32/$D$58</f>
        <v>6.9572307058964966E-3</v>
      </c>
      <c r="F32" s="322"/>
      <c r="G32" s="426">
        <f t="shared" si="1"/>
        <v>2543.0388300000013</v>
      </c>
      <c r="H32" s="427">
        <f t="shared" si="2"/>
        <v>0.34110368952532188</v>
      </c>
    </row>
    <row r="33" spans="1:8" ht="15" customHeight="1">
      <c r="A33" s="424" t="s">
        <v>135</v>
      </c>
      <c r="B33" s="422"/>
      <c r="C33" s="423"/>
      <c r="D33" s="422"/>
      <c r="E33" s="423"/>
      <c r="F33" s="322"/>
      <c r="G33" s="422"/>
      <c r="H33" s="423"/>
    </row>
    <row r="34" spans="1:8" ht="15" customHeight="1">
      <c r="A34" s="424" t="s">
        <v>136</v>
      </c>
      <c r="B34" s="422">
        <v>24125.20422</v>
      </c>
      <c r="C34" s="423">
        <f>B34/$B$58</f>
        <v>1.6982286501274552E-2</v>
      </c>
      <c r="D34" s="422">
        <v>27818.508690000002</v>
      </c>
      <c r="E34" s="423">
        <f t="shared" ref="E34:E45" si="6">D34/$D$58</f>
        <v>1.935714563670075E-2</v>
      </c>
      <c r="F34" s="322"/>
      <c r="G34" s="422">
        <f t="shared" si="1"/>
        <v>3693.3044700000028</v>
      </c>
      <c r="H34" s="423">
        <f t="shared" si="2"/>
        <v>0.15308904481472624</v>
      </c>
    </row>
    <row r="35" spans="1:8" ht="15" customHeight="1">
      <c r="A35" s="424" t="s">
        <v>137</v>
      </c>
      <c r="B35" s="422"/>
      <c r="C35" s="423"/>
      <c r="D35" s="422">
        <v>12.5209000000006</v>
      </c>
      <c r="E35" s="423"/>
      <c r="F35" s="322"/>
      <c r="G35" s="422"/>
      <c r="H35" s="423"/>
    </row>
    <row r="36" spans="1:8" ht="15" customHeight="1">
      <c r="A36" s="424" t="s">
        <v>138</v>
      </c>
      <c r="B36" s="422"/>
      <c r="C36" s="423"/>
      <c r="D36" s="422"/>
      <c r="E36" s="423"/>
      <c r="F36" s="322"/>
      <c r="G36" s="422"/>
      <c r="H36" s="423"/>
    </row>
    <row r="37" spans="1:8" ht="15" customHeight="1">
      <c r="A37" s="424" t="s">
        <v>139</v>
      </c>
      <c r="B37" s="422">
        <v>11648.3997</v>
      </c>
      <c r="C37" s="423">
        <f t="shared" ref="C37:C45" si="7">B37/$B$58</f>
        <v>8.199576641211145E-3</v>
      </c>
      <c r="D37" s="422">
        <v>0</v>
      </c>
      <c r="E37" s="423">
        <f t="shared" si="6"/>
        <v>0</v>
      </c>
      <c r="F37" s="322"/>
      <c r="G37" s="422">
        <f t="shared" si="1"/>
        <v>-11648.3997</v>
      </c>
      <c r="H37" s="423">
        <f t="shared" si="2"/>
        <v>-1</v>
      </c>
    </row>
    <row r="38" spans="1:8" ht="15" customHeight="1">
      <c r="A38" s="425" t="s">
        <v>140</v>
      </c>
      <c r="B38" s="426">
        <f>SUM(B34:B37)</f>
        <v>35773.603920000001</v>
      </c>
      <c r="C38" s="427">
        <f t="shared" si="7"/>
        <v>2.5181863142485699E-2</v>
      </c>
      <c r="D38" s="426">
        <f>SUM(D34:D37)</f>
        <v>27831.029590000002</v>
      </c>
      <c r="E38" s="427">
        <f t="shared" si="6"/>
        <v>1.9365858141296283E-2</v>
      </c>
      <c r="F38" s="322"/>
      <c r="G38" s="426">
        <f t="shared" si="1"/>
        <v>-7942.5743299999995</v>
      </c>
      <c r="H38" s="427">
        <f t="shared" si="2"/>
        <v>-0.22202332053996754</v>
      </c>
    </row>
    <row r="39" spans="1:8" ht="15" customHeight="1">
      <c r="A39" s="424" t="s">
        <v>141</v>
      </c>
      <c r="B39" s="422">
        <v>377.04597999999999</v>
      </c>
      <c r="C39" s="423">
        <f t="shared" si="7"/>
        <v>2.6541134317966135E-4</v>
      </c>
      <c r="D39" s="422">
        <v>262.10867999999999</v>
      </c>
      <c r="E39" s="423">
        <f t="shared" si="6"/>
        <v>1.8238489877163118E-4</v>
      </c>
      <c r="F39" s="322"/>
      <c r="G39" s="422">
        <f t="shared" si="1"/>
        <v>-114.93729999999999</v>
      </c>
      <c r="H39" s="423">
        <f t="shared" si="2"/>
        <v>-0.30483629609311841</v>
      </c>
    </row>
    <row r="40" spans="1:8" ht="15" customHeight="1">
      <c r="A40" s="424" t="s">
        <v>142</v>
      </c>
      <c r="B40" s="422">
        <v>117.59112</v>
      </c>
      <c r="C40" s="423">
        <f t="shared" si="7"/>
        <v>8.2775095772671402E-5</v>
      </c>
      <c r="D40" s="422">
        <v>94.910579999999996</v>
      </c>
      <c r="E40" s="423">
        <f t="shared" si="6"/>
        <v>6.6042286450249577E-5</v>
      </c>
      <c r="F40" s="322"/>
      <c r="G40" s="422">
        <f t="shared" si="1"/>
        <v>-22.680540000000008</v>
      </c>
      <c r="H40" s="423">
        <f t="shared" si="2"/>
        <v>-0.19287629882256421</v>
      </c>
    </row>
    <row r="41" spans="1:8" ht="15" customHeight="1">
      <c r="A41" s="424" t="s">
        <v>143</v>
      </c>
      <c r="B41" s="422">
        <v>32.1601</v>
      </c>
      <c r="C41" s="423">
        <f t="shared" si="7"/>
        <v>2.2638234567020785E-5</v>
      </c>
      <c r="D41" s="422">
        <v>65.528410000000008</v>
      </c>
      <c r="E41" s="423">
        <f t="shared" si="6"/>
        <v>4.5597087530698893E-5</v>
      </c>
      <c r="F41" s="322"/>
      <c r="G41" s="422">
        <f t="shared" si="1"/>
        <v>33.368310000000008</v>
      </c>
      <c r="H41" s="423">
        <f t="shared" si="2"/>
        <v>1.0375686020876804</v>
      </c>
    </row>
    <row r="42" spans="1:8" ht="15" customHeight="1">
      <c r="A42" s="424" t="s">
        <v>144</v>
      </c>
      <c r="B42" s="422">
        <v>21.957159999999998</v>
      </c>
      <c r="C42" s="423">
        <f t="shared" si="7"/>
        <v>1.5456150276448335E-5</v>
      </c>
      <c r="D42" s="422">
        <v>9.9741</v>
      </c>
      <c r="E42" s="423">
        <f t="shared" si="6"/>
        <v>6.940347106544227E-6</v>
      </c>
      <c r="F42" s="322"/>
      <c r="G42" s="422">
        <f t="shared" si="1"/>
        <v>-11.983059999999998</v>
      </c>
      <c r="H42" s="423">
        <f t="shared" si="2"/>
        <v>-0.54574726421814113</v>
      </c>
    </row>
    <row r="43" spans="1:8" ht="15" customHeight="1">
      <c r="A43" s="424" t="s">
        <v>145</v>
      </c>
      <c r="B43" s="422">
        <v>2.7975400000000001</v>
      </c>
      <c r="C43" s="423">
        <f t="shared" si="7"/>
        <v>1.969252792454729E-6</v>
      </c>
      <c r="D43" s="422">
        <v>11.069120000000002</v>
      </c>
      <c r="E43" s="423">
        <f t="shared" si="6"/>
        <v>7.7023024597698882E-6</v>
      </c>
      <c r="F43" s="322"/>
      <c r="G43" s="422">
        <f t="shared" si="1"/>
        <v>8.2715800000000019</v>
      </c>
      <c r="H43" s="423">
        <f t="shared" si="2"/>
        <v>2.9567334157867275</v>
      </c>
    </row>
    <row r="44" spans="1:8" ht="15" customHeight="1">
      <c r="A44" s="424" t="s">
        <v>146</v>
      </c>
      <c r="B44" s="422">
        <v>4.5483099999999999</v>
      </c>
      <c r="C44" s="423">
        <f t="shared" si="7"/>
        <v>3.2016600900969311E-6</v>
      </c>
      <c r="D44" s="422">
        <v>0</v>
      </c>
      <c r="E44" s="423">
        <f t="shared" si="6"/>
        <v>0</v>
      </c>
      <c r="F44" s="322"/>
      <c r="G44" s="422">
        <f t="shared" si="1"/>
        <v>-4.5483099999999999</v>
      </c>
      <c r="H44" s="423">
        <f t="shared" si="2"/>
        <v>-1</v>
      </c>
    </row>
    <row r="45" spans="1:8" s="412" customFormat="1" ht="15" customHeight="1">
      <c r="A45" s="424" t="s">
        <v>147</v>
      </c>
      <c r="B45" s="422">
        <v>0.47499999999999998</v>
      </c>
      <c r="C45" s="423">
        <f t="shared" si="7"/>
        <v>3.3436343230695404E-7</v>
      </c>
      <c r="D45" s="422">
        <v>561.75706000000002</v>
      </c>
      <c r="E45" s="423">
        <f t="shared" si="6"/>
        <v>3.9089130708051773E-4</v>
      </c>
      <c r="F45" s="8"/>
      <c r="G45" s="422">
        <f t="shared" si="1"/>
        <v>561.28206</v>
      </c>
      <c r="H45" s="423"/>
    </row>
    <row r="46" spans="1:8" ht="15" customHeight="1">
      <c r="A46" s="424" t="s">
        <v>148</v>
      </c>
      <c r="B46" s="422"/>
      <c r="C46" s="423"/>
      <c r="D46" s="422"/>
      <c r="E46" s="423"/>
      <c r="F46" s="322"/>
      <c r="G46" s="422"/>
      <c r="H46" s="423"/>
    </row>
    <row r="47" spans="1:8" ht="15" customHeight="1">
      <c r="A47" s="428" t="s">
        <v>149</v>
      </c>
      <c r="B47" s="432">
        <f>SUM(B39:B46)+B38+B32+B24</f>
        <v>1118002.7605699999</v>
      </c>
      <c r="C47" s="433">
        <f>B47/$B$58</f>
        <v>0.78698787442702089</v>
      </c>
      <c r="D47" s="432">
        <f>SUM(D39:D46)+D38+D32+D24</f>
        <v>1125466.7233699998</v>
      </c>
      <c r="E47" s="433">
        <f>D47/$D$58</f>
        <v>0.7831413076922018</v>
      </c>
      <c r="F47" s="322"/>
      <c r="G47" s="429">
        <f t="shared" si="1"/>
        <v>7463.9627999998629</v>
      </c>
      <c r="H47" s="430">
        <f t="shared" si="2"/>
        <v>6.6761577549186496E-3</v>
      </c>
    </row>
    <row r="48" spans="1:8" ht="15" customHeight="1">
      <c r="A48" s="55" t="s">
        <v>150</v>
      </c>
      <c r="B48" s="179">
        <f>B23+B47</f>
        <v>1419460.4939199998</v>
      </c>
      <c r="C48" s="56">
        <f>B48/$B$58</f>
        <v>0.99919091109729563</v>
      </c>
      <c r="D48" s="179">
        <f>D23+D47</f>
        <v>1433776.8013399998</v>
      </c>
      <c r="E48" s="56">
        <f>D48/$D$58</f>
        <v>0.99767484531038431</v>
      </c>
      <c r="F48" s="322"/>
      <c r="G48" s="179">
        <f t="shared" si="1"/>
        <v>14316.307419999968</v>
      </c>
      <c r="H48" s="56">
        <f t="shared" si="2"/>
        <v>1.0085738547371527E-2</v>
      </c>
    </row>
    <row r="49" spans="1:8" ht="15" customHeight="1">
      <c r="A49" s="424" t="s">
        <v>151</v>
      </c>
      <c r="B49" s="422">
        <v>36.919460000000001</v>
      </c>
      <c r="C49" s="423">
        <f>B49/$B$58</f>
        <v>2.5988457609514313E-5</v>
      </c>
      <c r="D49" s="422">
        <v>16.25536</v>
      </c>
      <c r="E49" s="423">
        <f>D49/$D$58</f>
        <v>1.1311079770789821E-5</v>
      </c>
      <c r="F49" s="322"/>
      <c r="G49" s="422">
        <f t="shared" si="1"/>
        <v>-20.664100000000001</v>
      </c>
      <c r="H49" s="423">
        <f t="shared" si="2"/>
        <v>-0.55970753635074832</v>
      </c>
    </row>
    <row r="50" spans="1:8" ht="15" customHeight="1">
      <c r="A50" s="424" t="s">
        <v>152</v>
      </c>
      <c r="B50" s="422"/>
      <c r="C50" s="423"/>
      <c r="D50" s="422"/>
      <c r="E50" s="423"/>
      <c r="F50" s="322"/>
      <c r="G50" s="422"/>
      <c r="H50" s="423"/>
    </row>
    <row r="51" spans="1:8" ht="15" customHeight="1">
      <c r="A51" s="424" t="s">
        <v>153</v>
      </c>
      <c r="B51" s="422"/>
      <c r="C51" s="423"/>
      <c r="D51" s="422"/>
      <c r="E51" s="423"/>
      <c r="F51" s="322"/>
      <c r="G51" s="422"/>
      <c r="H51" s="423"/>
    </row>
    <row r="52" spans="1:8" ht="15" customHeight="1">
      <c r="A52" s="424" t="s">
        <v>154</v>
      </c>
      <c r="B52" s="422"/>
      <c r="C52" s="423"/>
      <c r="D52" s="422"/>
      <c r="E52" s="423"/>
      <c r="F52" s="322"/>
      <c r="G52" s="422"/>
      <c r="H52" s="423"/>
    </row>
    <row r="53" spans="1:8" ht="15" customHeight="1">
      <c r="A53" s="424" t="s">
        <v>155</v>
      </c>
      <c r="B53" s="422">
        <v>729.47212000000002</v>
      </c>
      <c r="C53" s="423">
        <f t="shared" ref="C53:C58" si="8">B53/$B$58</f>
        <v>5.1349221434827431E-4</v>
      </c>
      <c r="D53" s="422">
        <v>2482.06077</v>
      </c>
      <c r="E53" s="423">
        <f t="shared" ref="E53:E58" si="9">D53/$D$58</f>
        <v>1.7271095420475467E-3</v>
      </c>
      <c r="F53" s="322"/>
      <c r="G53" s="422">
        <f t="shared" si="1"/>
        <v>1752.5886500000001</v>
      </c>
      <c r="H53" s="423">
        <f t="shared" si="2"/>
        <v>2.4025437051658671</v>
      </c>
    </row>
    <row r="54" spans="1:8" ht="15" customHeight="1">
      <c r="A54" s="424" t="s">
        <v>156</v>
      </c>
      <c r="B54" s="422">
        <v>0</v>
      </c>
      <c r="C54" s="423">
        <f t="shared" si="8"/>
        <v>0</v>
      </c>
      <c r="D54" s="422">
        <v>0.10127</v>
      </c>
      <c r="E54" s="423">
        <f t="shared" si="9"/>
        <v>7.0467405728811002E-8</v>
      </c>
      <c r="F54" s="322"/>
      <c r="G54" s="422">
        <f t="shared" si="1"/>
        <v>0.10127</v>
      </c>
      <c r="H54" s="423"/>
    </row>
    <row r="55" spans="1:8" ht="15" customHeight="1">
      <c r="A55" s="424" t="s">
        <v>157</v>
      </c>
      <c r="B55" s="422">
        <v>310.88071000000002</v>
      </c>
      <c r="C55" s="423">
        <f t="shared" si="8"/>
        <v>2.1883608680762701E-4</v>
      </c>
      <c r="D55" s="422">
        <v>723.48993999999993</v>
      </c>
      <c r="E55" s="423">
        <f t="shared" si="9"/>
        <v>5.0343101750462257E-4</v>
      </c>
      <c r="F55" s="322"/>
      <c r="G55" s="422">
        <f t="shared" si="1"/>
        <v>412.60922999999991</v>
      </c>
      <c r="H55" s="423">
        <f t="shared" si="2"/>
        <v>1.3272268646066843</v>
      </c>
    </row>
    <row r="56" spans="1:8" ht="15" customHeight="1">
      <c r="A56" s="424" t="s">
        <v>158</v>
      </c>
      <c r="B56" s="422">
        <v>72.127409999999998</v>
      </c>
      <c r="C56" s="423">
        <f t="shared" si="8"/>
        <v>5.0772143938970356E-5</v>
      </c>
      <c r="D56" s="422">
        <v>119.61507</v>
      </c>
      <c r="E56" s="423">
        <f t="shared" si="9"/>
        <v>8.3232582887035939E-5</v>
      </c>
      <c r="F56" s="322"/>
      <c r="G56" s="422">
        <f t="shared" si="1"/>
        <v>47.487660000000005</v>
      </c>
      <c r="H56" s="423">
        <f t="shared" si="2"/>
        <v>0.65838576485693867</v>
      </c>
    </row>
    <row r="57" spans="1:8" ht="15" customHeight="1">
      <c r="A57" s="428" t="s">
        <v>159</v>
      </c>
      <c r="B57" s="429">
        <f>SUM(B49:B56)</f>
        <v>1149.3996999999999</v>
      </c>
      <c r="C57" s="430">
        <f t="shared" si="8"/>
        <v>8.0908890270438587E-4</v>
      </c>
      <c r="D57" s="429">
        <f>SUM(D49:D56)</f>
        <v>3341.52241</v>
      </c>
      <c r="E57" s="430">
        <f t="shared" si="9"/>
        <v>2.3251546896157237E-3</v>
      </c>
      <c r="F57" s="322"/>
      <c r="G57" s="429">
        <f t="shared" si="1"/>
        <v>2192.1227100000001</v>
      </c>
      <c r="H57" s="430">
        <f t="shared" si="2"/>
        <v>1.9071892136390851</v>
      </c>
    </row>
    <row r="58" spans="1:8" ht="15" customHeight="1" thickBot="1">
      <c r="A58" s="57" t="s">
        <v>160</v>
      </c>
      <c r="B58" s="180">
        <f>B48+B57</f>
        <v>1420609.8936199998</v>
      </c>
      <c r="C58" s="58">
        <f t="shared" si="8"/>
        <v>1</v>
      </c>
      <c r="D58" s="180">
        <f>D48+D57</f>
        <v>1437118.3237499997</v>
      </c>
      <c r="E58" s="58">
        <f t="shared" si="9"/>
        <v>1</v>
      </c>
      <c r="F58" s="322"/>
      <c r="G58" s="180">
        <f t="shared" si="1"/>
        <v>16508.430129999993</v>
      </c>
      <c r="H58" s="431">
        <f t="shared" si="2"/>
        <v>1.1620663916350176E-2</v>
      </c>
    </row>
    <row r="59" spans="1:8" ht="15" customHeight="1">
      <c r="F59" s="322"/>
    </row>
    <row r="60" spans="1:8" ht="15" customHeight="1">
      <c r="F60" s="322"/>
    </row>
  </sheetData>
  <mergeCells count="3">
    <mergeCell ref="B3:C3"/>
    <mergeCell ref="D3:E3"/>
    <mergeCell ref="G3:H3"/>
  </mergeCells>
  <printOptions horizontalCentered="1"/>
  <pageMargins left="0" right="0" top="0.35433070866141736" bottom="0.31496062992125984" header="0" footer="0.19685039370078741"/>
  <pageSetup paperSize="9" scale="85" orientation="portrait" r:id="rId1"/>
  <ignoredErrors>
    <ignoredError sqref="C38"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25"/>
  <sheetViews>
    <sheetView zoomScaleNormal="100" workbookViewId="0">
      <selection activeCell="G28" sqref="G28"/>
    </sheetView>
  </sheetViews>
  <sheetFormatPr baseColWidth="10" defaultColWidth="11.5546875" defaultRowHeight="14.4"/>
  <cols>
    <col min="1" max="1" width="35.5546875" style="8" customWidth="1"/>
    <col min="2" max="2" width="12.44140625" style="69" customWidth="1"/>
    <col min="3" max="3" width="10.6640625" style="69" customWidth="1"/>
    <col min="4" max="4" width="13.33203125" style="70" customWidth="1"/>
    <col min="5" max="5" width="10.6640625" style="71" customWidth="1"/>
    <col min="6" max="6" width="2.33203125" style="322" customWidth="1"/>
    <col min="7" max="7" width="12.5546875" style="8" customWidth="1"/>
    <col min="8" max="16384" width="11.5546875" style="8"/>
  </cols>
  <sheetData>
    <row r="1" spans="1:8" s="401" customFormat="1" ht="45" customHeight="1">
      <c r="A1" s="320" t="s">
        <v>162</v>
      </c>
      <c r="B1" s="320"/>
      <c r="C1" s="320"/>
      <c r="D1" s="320"/>
      <c r="E1" s="320"/>
      <c r="F1" s="320"/>
      <c r="G1" s="320"/>
      <c r="H1" s="320"/>
    </row>
    <row r="2" spans="1:8" s="412" customFormat="1" ht="15" customHeight="1" thickBot="1">
      <c r="A2" s="62"/>
      <c r="B2" s="413"/>
      <c r="C2" s="413"/>
      <c r="D2" s="413"/>
      <c r="E2" s="414"/>
      <c r="F2" s="415"/>
      <c r="G2" s="329"/>
      <c r="H2" s="329"/>
    </row>
    <row r="3" spans="1:8" s="412" customFormat="1" ht="19.95" customHeight="1" thickBot="1">
      <c r="A3" s="63"/>
      <c r="B3" s="1110">
        <v>2020</v>
      </c>
      <c r="C3" s="1111"/>
      <c r="D3" s="1110">
        <v>2021</v>
      </c>
      <c r="E3" s="1111"/>
      <c r="F3" s="322"/>
      <c r="G3" s="1107" t="s">
        <v>2</v>
      </c>
      <c r="H3" s="1108"/>
    </row>
    <row r="4" spans="1:8" s="412" customFormat="1" ht="27" customHeight="1" thickBot="1">
      <c r="A4" s="64"/>
      <c r="B4" s="333" t="s">
        <v>5</v>
      </c>
      <c r="C4" s="351" t="s">
        <v>109</v>
      </c>
      <c r="D4" s="333" t="s">
        <v>5</v>
      </c>
      <c r="E4" s="351" t="s">
        <v>109</v>
      </c>
      <c r="F4" s="322"/>
      <c r="G4" s="418" t="s">
        <v>5</v>
      </c>
      <c r="H4" s="351" t="s">
        <v>6</v>
      </c>
    </row>
    <row r="5" spans="1:8" ht="15" customHeight="1">
      <c r="A5" s="434" t="s">
        <v>163</v>
      </c>
      <c r="B5" s="435">
        <v>1527772.62292792</v>
      </c>
      <c r="C5" s="436">
        <f>B5/$B$18</f>
        <v>0.42121298987239292</v>
      </c>
      <c r="D5" s="435">
        <v>1634730.75739403</v>
      </c>
      <c r="E5" s="436">
        <f t="shared" ref="E5:E18" si="0">D5/$D$18</f>
        <v>0.39198504346181007</v>
      </c>
      <c r="G5" s="435">
        <f>D5-B5</f>
        <v>106958.13446611003</v>
      </c>
      <c r="H5" s="436">
        <f>(D5-B5)/B5</f>
        <v>7.0009196958333172E-2</v>
      </c>
    </row>
    <row r="6" spans="1:8" ht="15" customHeight="1">
      <c r="A6" s="437" t="s">
        <v>17</v>
      </c>
      <c r="B6" s="438">
        <v>260315.52930917399</v>
      </c>
      <c r="C6" s="439">
        <f t="shared" ref="C6:C18" si="1">B6/$B$18</f>
        <v>7.1770027008596873E-2</v>
      </c>
      <c r="D6" s="438">
        <v>320457.493650141</v>
      </c>
      <c r="E6" s="439">
        <f t="shared" si="0"/>
        <v>7.6841121394423936E-2</v>
      </c>
      <c r="G6" s="438">
        <f t="shared" ref="G6:G18" si="2">D6-B6</f>
        <v>60141.96434096701</v>
      </c>
      <c r="H6" s="439">
        <f t="shared" ref="H6:H18" si="3">(D6-B6)/B6</f>
        <v>0.23103486949307983</v>
      </c>
    </row>
    <row r="7" spans="1:8" ht="15" customHeight="1">
      <c r="A7" s="437" t="s">
        <v>119</v>
      </c>
      <c r="B7" s="438">
        <v>353.65072104554798</v>
      </c>
      <c r="C7" s="439">
        <f t="shared" si="1"/>
        <v>9.7502910673083102E-5</v>
      </c>
      <c r="D7" s="438">
        <v>2581.6800371854397</v>
      </c>
      <c r="E7" s="439">
        <f t="shared" si="0"/>
        <v>6.1904993039578428E-4</v>
      </c>
      <c r="G7" s="438">
        <f t="shared" si="2"/>
        <v>2228.0293161398918</v>
      </c>
      <c r="H7" s="439">
        <f t="shared" si="3"/>
        <v>6.3000841891481274</v>
      </c>
    </row>
    <row r="8" spans="1:8" ht="15" customHeight="1">
      <c r="A8" s="437" t="s">
        <v>16</v>
      </c>
      <c r="B8" s="438">
        <v>42223.9272689024</v>
      </c>
      <c r="C8" s="439">
        <f t="shared" si="1"/>
        <v>1.1641304721774652E-2</v>
      </c>
      <c r="D8" s="438">
        <v>35249.012952348101</v>
      </c>
      <c r="E8" s="439">
        <f t="shared" si="0"/>
        <v>8.452208910621024E-3</v>
      </c>
      <c r="G8" s="438">
        <f t="shared" si="2"/>
        <v>-6974.9143165542991</v>
      </c>
      <c r="H8" s="439">
        <f t="shared" si="3"/>
        <v>-0.16518866831440548</v>
      </c>
    </row>
    <row r="9" spans="1:8" ht="15" customHeight="1">
      <c r="A9" s="437" t="s">
        <v>164</v>
      </c>
      <c r="B9" s="438">
        <v>99938.191822881505</v>
      </c>
      <c r="C9" s="439">
        <f t="shared" si="1"/>
        <v>2.7553357056158408E-2</v>
      </c>
      <c r="D9" s="438">
        <v>100090.811139244</v>
      </c>
      <c r="E9" s="439">
        <f t="shared" si="0"/>
        <v>2.4000344262861097E-2</v>
      </c>
      <c r="G9" s="438">
        <f t="shared" si="2"/>
        <v>152.61931636249938</v>
      </c>
      <c r="H9" s="439">
        <f t="shared" si="3"/>
        <v>1.5271370592033883E-3</v>
      </c>
    </row>
    <row r="10" spans="1:8" ht="15" customHeight="1">
      <c r="A10" s="440" t="s">
        <v>125</v>
      </c>
      <c r="B10" s="441">
        <f>SUM(B5:B9)</f>
        <v>1930603.9220499233</v>
      </c>
      <c r="C10" s="442">
        <f t="shared" si="1"/>
        <v>0.53227518156959586</v>
      </c>
      <c r="D10" s="441">
        <f>SUM(D5:D9)</f>
        <v>2093109.7551729488</v>
      </c>
      <c r="E10" s="442">
        <f t="shared" si="0"/>
        <v>0.50189776796011198</v>
      </c>
      <c r="G10" s="441">
        <f t="shared" si="2"/>
        <v>162505.83312302548</v>
      </c>
      <c r="H10" s="442">
        <f t="shared" si="3"/>
        <v>8.4173574531266934E-2</v>
      </c>
    </row>
    <row r="11" spans="1:8" ht="15" customHeight="1">
      <c r="A11" s="437" t="s">
        <v>165</v>
      </c>
      <c r="B11" s="438">
        <v>1125472.8505068601</v>
      </c>
      <c r="C11" s="439">
        <f t="shared" si="1"/>
        <v>0.3102973422011408</v>
      </c>
      <c r="D11" s="438">
        <v>1441567.5525360501</v>
      </c>
      <c r="E11" s="439">
        <f t="shared" si="0"/>
        <v>0.34566727100356104</v>
      </c>
      <c r="G11" s="438">
        <f t="shared" si="2"/>
        <v>316094.70202919003</v>
      </c>
      <c r="H11" s="439">
        <f t="shared" si="3"/>
        <v>0.28085502185755601</v>
      </c>
    </row>
    <row r="12" spans="1:8" ht="15" customHeight="1">
      <c r="A12" s="437" t="s">
        <v>166</v>
      </c>
      <c r="B12" s="438">
        <v>456301.23845948803</v>
      </c>
      <c r="C12" s="439">
        <f t="shared" si="1"/>
        <v>0.12580406668477434</v>
      </c>
      <c r="D12" s="438">
        <v>493355.39389453299</v>
      </c>
      <c r="E12" s="439">
        <f t="shared" si="0"/>
        <v>0.11829956379248169</v>
      </c>
      <c r="G12" s="438">
        <f t="shared" si="2"/>
        <v>37054.155435044959</v>
      </c>
      <c r="H12" s="439">
        <f t="shared" si="3"/>
        <v>8.1205467598867265E-2</v>
      </c>
    </row>
    <row r="13" spans="1:8" ht="15" customHeight="1">
      <c r="A13" s="437" t="s">
        <v>167</v>
      </c>
      <c r="B13" s="438">
        <v>60682.2937291993</v>
      </c>
      <c r="C13" s="439">
        <f t="shared" si="1"/>
        <v>1.6730349785300951E-2</v>
      </c>
      <c r="D13" s="438">
        <v>82186.449063344306</v>
      </c>
      <c r="E13" s="439">
        <f t="shared" si="0"/>
        <v>1.9707134439326913E-2</v>
      </c>
      <c r="G13" s="438">
        <f t="shared" si="2"/>
        <v>21504.155334145005</v>
      </c>
      <c r="H13" s="439">
        <f t="shared" si="3"/>
        <v>0.35437281639532964</v>
      </c>
    </row>
    <row r="14" spans="1:8" ht="15" customHeight="1">
      <c r="A14" s="437" t="s">
        <v>168</v>
      </c>
      <c r="B14" s="438">
        <v>28900.169276332701</v>
      </c>
      <c r="C14" s="439">
        <f t="shared" si="1"/>
        <v>7.9678916391190575E-3</v>
      </c>
      <c r="D14" s="438">
        <v>36593.735047382768</v>
      </c>
      <c r="E14" s="439">
        <f t="shared" si="0"/>
        <v>8.7746540267247333E-3</v>
      </c>
      <c r="G14" s="438">
        <f t="shared" si="2"/>
        <v>7693.5657710500673</v>
      </c>
      <c r="H14" s="439">
        <f t="shared" si="3"/>
        <v>0.26621178919358723</v>
      </c>
    </row>
    <row r="15" spans="1:8" ht="15" customHeight="1">
      <c r="A15" s="440" t="s">
        <v>149</v>
      </c>
      <c r="B15" s="441">
        <f>SUM(B11:B14)</f>
        <v>1671356.5519718803</v>
      </c>
      <c r="C15" s="442">
        <f t="shared" si="1"/>
        <v>0.46079965031033521</v>
      </c>
      <c r="D15" s="441">
        <f>SUM(D11:D14)</f>
        <v>2053703.1305413102</v>
      </c>
      <c r="E15" s="442">
        <f t="shared" si="0"/>
        <v>0.49244862326209438</v>
      </c>
      <c r="G15" s="441">
        <f t="shared" si="2"/>
        <v>382346.57856942993</v>
      </c>
      <c r="H15" s="442">
        <f t="shared" si="3"/>
        <v>0.22876422036837937</v>
      </c>
    </row>
    <row r="16" spans="1:8" ht="15" customHeight="1">
      <c r="A16" s="65" t="s">
        <v>150</v>
      </c>
      <c r="B16" s="181">
        <f>B10+B15</f>
        <v>3601960.4740218036</v>
      </c>
      <c r="C16" s="66">
        <f t="shared" si="1"/>
        <v>0.99307483187993106</v>
      </c>
      <c r="D16" s="181">
        <f>D10+D15</f>
        <v>4146812.885714259</v>
      </c>
      <c r="E16" s="66">
        <f t="shared" si="0"/>
        <v>0.99434639122220636</v>
      </c>
      <c r="G16" s="181">
        <f t="shared" si="2"/>
        <v>544852.41169245541</v>
      </c>
      <c r="H16" s="66">
        <f t="shared" si="3"/>
        <v>0.15126551654912948</v>
      </c>
    </row>
    <row r="17" spans="1:8" ht="15" customHeight="1">
      <c r="A17" s="440" t="s">
        <v>159</v>
      </c>
      <c r="B17" s="443">
        <v>25118.129111402399</v>
      </c>
      <c r="C17" s="444">
        <f t="shared" si="1"/>
        <v>6.925168120068978E-3</v>
      </c>
      <c r="D17" s="443">
        <v>23577.757145298998</v>
      </c>
      <c r="E17" s="444">
        <f t="shared" si="0"/>
        <v>5.653608777793577E-3</v>
      </c>
      <c r="G17" s="443">
        <f t="shared" si="2"/>
        <v>-1540.3719661034011</v>
      </c>
      <c r="H17" s="444">
        <f t="shared" si="3"/>
        <v>-6.1325107426259219E-2</v>
      </c>
    </row>
    <row r="18" spans="1:8" ht="15" customHeight="1" thickBot="1">
      <c r="A18" s="67" t="s">
        <v>160</v>
      </c>
      <c r="B18" s="182">
        <f>B10+B15+B17</f>
        <v>3627078.6031332058</v>
      </c>
      <c r="C18" s="183">
        <f t="shared" si="1"/>
        <v>1</v>
      </c>
      <c r="D18" s="182">
        <f>D10+D15+D17</f>
        <v>4170390.6428595581</v>
      </c>
      <c r="E18" s="183">
        <f t="shared" si="0"/>
        <v>1</v>
      </c>
      <c r="G18" s="182">
        <f t="shared" si="2"/>
        <v>543312.03972635232</v>
      </c>
      <c r="H18" s="68">
        <f t="shared" si="3"/>
        <v>0.14979329073734965</v>
      </c>
    </row>
    <row r="20" spans="1:8">
      <c r="D20"/>
      <c r="E20"/>
    </row>
    <row r="21" spans="1:8">
      <c r="D21"/>
      <c r="E21"/>
    </row>
    <row r="22" spans="1:8">
      <c r="D22"/>
      <c r="E22"/>
    </row>
    <row r="23" spans="1:8">
      <c r="D23"/>
      <c r="E23"/>
    </row>
    <row r="24" spans="1:8">
      <c r="D24"/>
      <c r="E24"/>
    </row>
    <row r="25" spans="1:8">
      <c r="D25"/>
      <c r="E25"/>
    </row>
  </sheetData>
  <mergeCells count="3">
    <mergeCell ref="B3:C3"/>
    <mergeCell ref="D3:E3"/>
    <mergeCell ref="G3:H3"/>
  </mergeCells>
  <printOptions horizontalCentered="1"/>
  <pageMargins left="0" right="0" top="0.35433070866141736" bottom="0.31496062992125984" header="0" footer="0.19685039370078741"/>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61"/>
  <sheetViews>
    <sheetView zoomScaleNormal="100" workbookViewId="0">
      <selection activeCell="K29" sqref="K29"/>
    </sheetView>
  </sheetViews>
  <sheetFormatPr baseColWidth="10" defaultColWidth="11.5546875" defaultRowHeight="14.4"/>
  <cols>
    <col min="1" max="1" width="46.5546875" style="8" customWidth="1"/>
    <col min="2" max="2" width="12.109375" style="69" customWidth="1"/>
    <col min="3" max="3" width="10.6640625" style="69" customWidth="1"/>
    <col min="4" max="4" width="12.33203125" style="70" customWidth="1"/>
    <col min="5" max="5" width="10.6640625" style="71" customWidth="1"/>
    <col min="6" max="6" width="2.33203125" style="322" customWidth="1"/>
    <col min="7" max="7" width="12.6640625" style="8" bestFit="1" customWidth="1"/>
    <col min="8" max="8" width="11.5546875" style="8"/>
    <col min="9" max="9" width="14.33203125" style="8" customWidth="1"/>
    <col min="10" max="16384" width="11.5546875" style="8"/>
  </cols>
  <sheetData>
    <row r="1" spans="1:9" s="401" customFormat="1" ht="45" customHeight="1">
      <c r="A1" s="320" t="s">
        <v>169</v>
      </c>
      <c r="B1" s="320"/>
      <c r="C1" s="320"/>
      <c r="D1" s="320"/>
      <c r="E1" s="320"/>
      <c r="F1" s="320"/>
      <c r="G1" s="320"/>
      <c r="H1" s="320"/>
    </row>
    <row r="2" spans="1:9" s="412" customFormat="1" ht="15" customHeight="1" thickBot="1">
      <c r="A2" s="62"/>
      <c r="B2" s="413"/>
      <c r="C2" s="413"/>
      <c r="D2" s="413"/>
      <c r="E2" s="414"/>
      <c r="F2" s="415"/>
      <c r="G2" s="329"/>
      <c r="H2" s="329"/>
    </row>
    <row r="3" spans="1:9" s="412" customFormat="1" ht="19.95" customHeight="1" thickBot="1">
      <c r="A3" s="63"/>
      <c r="B3" s="1110">
        <v>2020</v>
      </c>
      <c r="C3" s="1111"/>
      <c r="D3" s="1110">
        <v>2021</v>
      </c>
      <c r="E3" s="1111"/>
      <c r="F3" s="322"/>
      <c r="G3" s="1107" t="s">
        <v>2</v>
      </c>
      <c r="H3" s="1108"/>
    </row>
    <row r="4" spans="1:9" s="412" customFormat="1" ht="27" customHeight="1" thickBot="1">
      <c r="A4" s="64"/>
      <c r="B4" s="333" t="s">
        <v>5</v>
      </c>
      <c r="C4" s="351" t="s">
        <v>109</v>
      </c>
      <c r="D4" s="333" t="s">
        <v>5</v>
      </c>
      <c r="E4" s="351" t="s">
        <v>109</v>
      </c>
      <c r="F4" s="322"/>
      <c r="G4" s="418" t="s">
        <v>5</v>
      </c>
      <c r="H4" s="351" t="s">
        <v>6</v>
      </c>
    </row>
    <row r="5" spans="1:9" ht="15" customHeight="1">
      <c r="A5" s="434" t="s">
        <v>110</v>
      </c>
      <c r="B5" s="445">
        <v>1376866.2040880399</v>
      </c>
      <c r="C5" s="446">
        <f>B5/$B$58</f>
        <v>0.37960748986764514</v>
      </c>
      <c r="D5" s="445">
        <v>1478236.3135907499</v>
      </c>
      <c r="E5" s="446">
        <f>D5/$D$58</f>
        <v>0.35445991519325681</v>
      </c>
      <c r="G5" s="422">
        <f>(D5-B5)</f>
        <v>101370.10950270994</v>
      </c>
      <c r="H5" s="423">
        <f>(D5-B5)/B5</f>
        <v>7.3623790896844538E-2</v>
      </c>
    </row>
    <row r="6" spans="1:9" ht="15" customHeight="1">
      <c r="A6" s="437" t="s">
        <v>111</v>
      </c>
      <c r="B6" s="438">
        <v>82917.739603637194</v>
      </c>
      <c r="C6" s="439">
        <f>B6/$B$58</f>
        <v>2.2860750669150047E-2</v>
      </c>
      <c r="D6" s="438">
        <v>93827.423553806308</v>
      </c>
      <c r="E6" s="439">
        <f>D6/$D$58</f>
        <v>2.2498473545746946E-2</v>
      </c>
      <c r="G6" s="422">
        <f t="shared" ref="G6:G58" si="0">(D6-B6)</f>
        <v>10909.683950169114</v>
      </c>
      <c r="H6" s="423">
        <f t="shared" ref="H6:H58" si="1">(D6-B6)/B6</f>
        <v>0.13157237525190038</v>
      </c>
    </row>
    <row r="7" spans="1:9" ht="15" customHeight="1">
      <c r="A7" s="437" t="s">
        <v>112</v>
      </c>
      <c r="B7" s="438">
        <v>41847.5483718498</v>
      </c>
      <c r="C7" s="439">
        <f>B7/$B$58</f>
        <v>1.1537535562560005E-2</v>
      </c>
      <c r="D7" s="438">
        <v>57533.582782962003</v>
      </c>
      <c r="E7" s="439">
        <f>D7/$D$58</f>
        <v>1.3795729875202372E-2</v>
      </c>
      <c r="G7" s="422">
        <f t="shared" si="0"/>
        <v>15686.034411112203</v>
      </c>
      <c r="H7" s="423">
        <f t="shared" si="1"/>
        <v>0.37483759554392332</v>
      </c>
    </row>
    <row r="8" spans="1:9" ht="15" customHeight="1">
      <c r="A8" s="437" t="s">
        <v>113</v>
      </c>
      <c r="B8" s="438">
        <v>36246.432138401498</v>
      </c>
      <c r="C8" s="439">
        <f>B8/$B$58</f>
        <v>9.9932855348352553E-3</v>
      </c>
      <c r="D8" s="438">
        <v>17073.6569999282</v>
      </c>
      <c r="E8" s="439">
        <f>D8/$D$58</f>
        <v>4.0940186332811077E-3</v>
      </c>
      <c r="G8" s="422">
        <f t="shared" si="0"/>
        <v>-19172.775138473298</v>
      </c>
      <c r="H8" s="423">
        <f>ABS(D8-B8)/ABS(B8)</f>
        <v>0.52895620361377826</v>
      </c>
    </row>
    <row r="9" spans="1:9" ht="15" customHeight="1">
      <c r="A9" s="437" t="s">
        <v>114</v>
      </c>
      <c r="B9" s="438">
        <v>-4996.5577640091296</v>
      </c>
      <c r="C9" s="439"/>
      <c r="D9" s="438">
        <v>-4455.8848934192392</v>
      </c>
      <c r="E9" s="439"/>
      <c r="G9" s="422">
        <f t="shared" ref="G9:G10" si="2">(D9-B9)</f>
        <v>540.67287058989041</v>
      </c>
      <c r="H9" s="423">
        <f t="shared" ref="H9:H10" si="3">ABS(D9-B9)/ABS(B9)</f>
        <v>0.10820907034927706</v>
      </c>
    </row>
    <row r="10" spans="1:9" ht="15" customHeight="1">
      <c r="A10" s="437" t="s">
        <v>115</v>
      </c>
      <c r="B10" s="438">
        <v>-5108.7435100000002</v>
      </c>
      <c r="C10" s="439"/>
      <c r="D10" s="438">
        <v>-7484.33464</v>
      </c>
      <c r="E10" s="439"/>
      <c r="G10" s="422">
        <f t="shared" si="2"/>
        <v>-2375.5911299999998</v>
      </c>
      <c r="H10" s="423">
        <f t="shared" si="3"/>
        <v>0.46500497144747038</v>
      </c>
    </row>
    <row r="11" spans="1:9" ht="15" customHeight="1">
      <c r="A11" s="447" t="s">
        <v>116</v>
      </c>
      <c r="B11" s="448">
        <f>SUM(B5:B10)</f>
        <v>1527772.6229279195</v>
      </c>
      <c r="C11" s="449">
        <f t="shared" ref="C11:C45" si="4">B11/$B$58</f>
        <v>0.42121298987239308</v>
      </c>
      <c r="D11" s="448">
        <f>SUM(D5:D10)</f>
        <v>1634730.757394027</v>
      </c>
      <c r="E11" s="449">
        <f t="shared" ref="E11:E45" si="5">D11/$D$58</f>
        <v>0.39198504346180957</v>
      </c>
      <c r="G11" s="426">
        <f t="shared" si="0"/>
        <v>106958.13446610747</v>
      </c>
      <c r="H11" s="427">
        <f t="shared" si="1"/>
        <v>7.0009196958331521E-2</v>
      </c>
    </row>
    <row r="12" spans="1:9" ht="15" customHeight="1">
      <c r="A12" s="437" t="s">
        <v>111</v>
      </c>
      <c r="B12" s="438">
        <v>35536.1741158445</v>
      </c>
      <c r="C12" s="439">
        <f t="shared" si="4"/>
        <v>9.7974645724928748E-3</v>
      </c>
      <c r="D12" s="438">
        <v>40211.752951631206</v>
      </c>
      <c r="E12" s="439">
        <f t="shared" si="5"/>
        <v>9.6422029481772458E-3</v>
      </c>
      <c r="G12" s="422">
        <f t="shared" si="0"/>
        <v>4675.5788357867059</v>
      </c>
      <c r="H12" s="423">
        <f t="shared" si="1"/>
        <v>0.1315723752518988</v>
      </c>
    </row>
    <row r="13" spans="1:9" ht="15" customHeight="1">
      <c r="A13" s="437" t="s">
        <v>117</v>
      </c>
      <c r="B13" s="438">
        <v>111700.48200175</v>
      </c>
      <c r="C13" s="439">
        <f t="shared" si="4"/>
        <v>3.0796267250800424E-2</v>
      </c>
      <c r="D13" s="438">
        <v>163496.82981001498</v>
      </c>
      <c r="E13" s="439">
        <f t="shared" si="5"/>
        <v>3.920420023240518E-2</v>
      </c>
      <c r="G13" s="422">
        <f t="shared" si="0"/>
        <v>51796.347808264982</v>
      </c>
      <c r="H13" s="423">
        <f t="shared" si="1"/>
        <v>0.46370746911775629</v>
      </c>
      <c r="I13"/>
    </row>
    <row r="14" spans="1:9" ht="15" customHeight="1">
      <c r="A14" s="437" t="s">
        <v>113</v>
      </c>
      <c r="B14" s="438">
        <v>113078.87319158</v>
      </c>
      <c r="C14" s="439">
        <f t="shared" si="4"/>
        <v>3.1176295185303772E-2</v>
      </c>
      <c r="D14" s="438">
        <v>116748.91088849401</v>
      </c>
      <c r="E14" s="439">
        <f t="shared" si="5"/>
        <v>2.7994718213841367E-2</v>
      </c>
      <c r="G14" s="422">
        <f t="shared" si="0"/>
        <v>3670.0376969140052</v>
      </c>
      <c r="H14" s="423">
        <f t="shared" si="1"/>
        <v>3.2455555961334794E-2</v>
      </c>
      <c r="I14"/>
    </row>
    <row r="15" spans="1:9" ht="15" customHeight="1">
      <c r="A15" s="447" t="s">
        <v>118</v>
      </c>
      <c r="B15" s="448">
        <f>SUM(B12:B14)</f>
        <v>260315.52930917451</v>
      </c>
      <c r="C15" s="449">
        <f t="shared" si="4"/>
        <v>7.1770027008597068E-2</v>
      </c>
      <c r="D15" s="448">
        <f>SUM(D12:D14)</f>
        <v>320457.49365014018</v>
      </c>
      <c r="E15" s="449">
        <f t="shared" si="5"/>
        <v>7.6841121394423784E-2</v>
      </c>
      <c r="G15" s="426">
        <f t="shared" si="0"/>
        <v>60141.964340965671</v>
      </c>
      <c r="H15" s="427">
        <f t="shared" si="1"/>
        <v>0.23103486949307422</v>
      </c>
      <c r="I15"/>
    </row>
    <row r="16" spans="1:9" ht="15" customHeight="1">
      <c r="A16" s="437" t="s">
        <v>119</v>
      </c>
      <c r="B16" s="438">
        <v>353.65072104554798</v>
      </c>
      <c r="C16" s="439">
        <f t="shared" si="4"/>
        <v>9.750291067308317E-5</v>
      </c>
      <c r="D16" s="438">
        <v>2581.6800371854397</v>
      </c>
      <c r="E16" s="439">
        <f t="shared" si="5"/>
        <v>6.1904993039578471E-4</v>
      </c>
      <c r="G16" s="422">
        <f t="shared" si="0"/>
        <v>2228.0293161398918</v>
      </c>
      <c r="H16" s="423">
        <f t="shared" si="1"/>
        <v>6.3000841891481274</v>
      </c>
      <c r="I16"/>
    </row>
    <row r="17" spans="1:9" ht="15" customHeight="1">
      <c r="A17" s="437" t="s">
        <v>120</v>
      </c>
      <c r="B17" s="438">
        <v>59814.734207759</v>
      </c>
      <c r="C17" s="439">
        <f t="shared" si="4"/>
        <v>1.6491160173945182E-2</v>
      </c>
      <c r="D17" s="438">
        <v>57900.267559859501</v>
      </c>
      <c r="E17" s="439">
        <f t="shared" si="5"/>
        <v>1.3883655637630726E-2</v>
      </c>
      <c r="G17" s="422">
        <f t="shared" si="0"/>
        <v>-1914.4666478994986</v>
      </c>
      <c r="H17" s="423">
        <f t="shared" si="1"/>
        <v>-3.200660628616752E-2</v>
      </c>
      <c r="I17"/>
    </row>
    <row r="18" spans="1:9" ht="15" customHeight="1">
      <c r="A18" s="437" t="s">
        <v>16</v>
      </c>
      <c r="B18" s="438">
        <v>42223.9272689024</v>
      </c>
      <c r="C18" s="439">
        <f t="shared" si="4"/>
        <v>1.1641304721774662E-2</v>
      </c>
      <c r="D18" s="438">
        <v>35249.012952348101</v>
      </c>
      <c r="E18" s="439">
        <f t="shared" si="5"/>
        <v>8.4522089106210292E-3</v>
      </c>
      <c r="G18" s="422">
        <f t="shared" si="0"/>
        <v>-6974.9143165542991</v>
      </c>
      <c r="H18" s="423">
        <f t="shared" si="1"/>
        <v>-0.16518866831440548</v>
      </c>
      <c r="I18"/>
    </row>
    <row r="19" spans="1:9" ht="15" customHeight="1">
      <c r="A19" s="437" t="s">
        <v>121</v>
      </c>
      <c r="B19" s="438">
        <v>5592.4988304446097</v>
      </c>
      <c r="C19" s="439">
        <f t="shared" si="4"/>
        <v>1.541874175435185E-3</v>
      </c>
      <c r="D19" s="438">
        <v>6092.2800900000002</v>
      </c>
      <c r="E19" s="439">
        <f t="shared" si="5"/>
        <v>1.4608415881689784E-3</v>
      </c>
      <c r="G19" s="422">
        <f t="shared" si="0"/>
        <v>499.78125955539053</v>
      </c>
      <c r="H19" s="423">
        <f t="shared" si="1"/>
        <v>8.9366359244398341E-2</v>
      </c>
      <c r="I19"/>
    </row>
    <row r="20" spans="1:9" ht="15" customHeight="1">
      <c r="A20" s="437" t="s">
        <v>122</v>
      </c>
      <c r="B20" s="438">
        <v>2524.7143999999998</v>
      </c>
      <c r="C20" s="439">
        <f t="shared" si="4"/>
        <v>6.9607380380978215E-4</v>
      </c>
      <c r="D20" s="438">
        <v>3812.2076200000001</v>
      </c>
      <c r="E20" s="439">
        <f t="shared" si="5"/>
        <v>9.1411283653419176E-4</v>
      </c>
      <c r="G20" s="422">
        <f t="shared" si="0"/>
        <v>1287.4932200000003</v>
      </c>
      <c r="H20" s="423">
        <f t="shared" si="1"/>
        <v>0.50995598551661936</v>
      </c>
      <c r="I20"/>
    </row>
    <row r="21" spans="1:9" ht="15" customHeight="1">
      <c r="A21" s="437" t="s">
        <v>123</v>
      </c>
      <c r="B21" s="438">
        <v>2030.5928269224501</v>
      </c>
      <c r="C21" s="439">
        <f t="shared" si="4"/>
        <v>5.5984252041528678E-4</v>
      </c>
      <c r="D21" s="438">
        <v>2971.7897281320202</v>
      </c>
      <c r="E21" s="439">
        <f t="shared" si="5"/>
        <v>7.1259265201456567E-4</v>
      </c>
      <c r="G21" s="422">
        <f t="shared" si="0"/>
        <v>941.19690120957011</v>
      </c>
      <c r="H21" s="423">
        <f>ABS(D21-B21)/ABS(B21)</f>
        <v>0.46350843395622571</v>
      </c>
      <c r="I21"/>
    </row>
    <row r="22" spans="1:9" ht="15" customHeight="1">
      <c r="A22" s="437" t="s">
        <v>124</v>
      </c>
      <c r="B22" s="438">
        <v>29975.651557755398</v>
      </c>
      <c r="C22" s="439">
        <f t="shared" si="4"/>
        <v>8.2644063825529825E-3</v>
      </c>
      <c r="D22" s="438">
        <v>29314.266141252301</v>
      </c>
      <c r="E22" s="439">
        <f t="shared" si="5"/>
        <v>7.029141548512606E-3</v>
      </c>
      <c r="G22" s="422">
        <f t="shared" si="0"/>
        <v>-661.38541650309708</v>
      </c>
      <c r="H22" s="423">
        <f t="shared" si="1"/>
        <v>-2.2064088089253937E-2</v>
      </c>
      <c r="I22"/>
    </row>
    <row r="23" spans="1:9" ht="15" customHeight="1">
      <c r="A23" s="450" t="s">
        <v>125</v>
      </c>
      <c r="B23" s="441">
        <f>SUM(B16:B22)+B15+B11</f>
        <v>1930603.9220499233</v>
      </c>
      <c r="C23" s="442">
        <f t="shared" si="4"/>
        <v>0.5322751815695963</v>
      </c>
      <c r="D23" s="441">
        <f>SUM(D16:D22)+D15+D11</f>
        <v>2093109.7551729446</v>
      </c>
      <c r="E23" s="442">
        <f t="shared" si="5"/>
        <v>0.50189776796011132</v>
      </c>
      <c r="G23" s="429">
        <f t="shared" si="0"/>
        <v>162505.83312302129</v>
      </c>
      <c r="H23" s="430">
        <f t="shared" si="1"/>
        <v>8.4173574531264769E-2</v>
      </c>
      <c r="I23"/>
    </row>
    <row r="24" spans="1:9" ht="15" customHeight="1">
      <c r="A24" s="447" t="s">
        <v>126</v>
      </c>
      <c r="B24" s="448">
        <v>339677.64853685797</v>
      </c>
      <c r="C24" s="449">
        <f t="shared" si="4"/>
        <v>9.3650478995253097E-2</v>
      </c>
      <c r="D24" s="448">
        <v>414115.63643605297</v>
      </c>
      <c r="E24" s="449">
        <f t="shared" si="5"/>
        <v>9.9299003834351099E-2</v>
      </c>
      <c r="G24" s="426">
        <f t="shared" si="0"/>
        <v>74437.987899194995</v>
      </c>
      <c r="H24" s="427">
        <f t="shared" si="1"/>
        <v>0.21914302639526731</v>
      </c>
      <c r="I24"/>
    </row>
    <row r="25" spans="1:9" ht="15" customHeight="1">
      <c r="A25" s="437" t="s">
        <v>127</v>
      </c>
      <c r="B25" s="438">
        <v>36477.469531702598</v>
      </c>
      <c r="C25" s="439">
        <f t="shared" si="4"/>
        <v>1.0056983463273177E-2</v>
      </c>
      <c r="D25" s="438">
        <v>39389.292779954099</v>
      </c>
      <c r="E25" s="439">
        <f t="shared" si="5"/>
        <v>9.4449887679935972E-3</v>
      </c>
      <c r="G25" s="422">
        <f t="shared" si="0"/>
        <v>2911.8232482515014</v>
      </c>
      <c r="H25" s="423">
        <f t="shared" si="1"/>
        <v>7.9825253386089007E-2</v>
      </c>
      <c r="I25"/>
    </row>
    <row r="26" spans="1:9" ht="15" customHeight="1">
      <c r="A26" s="437" t="s">
        <v>128</v>
      </c>
      <c r="B26" s="438">
        <v>141.36745433553801</v>
      </c>
      <c r="C26" s="439">
        <f t="shared" si="4"/>
        <v>3.8975569543328791E-5</v>
      </c>
      <c r="D26" s="438">
        <v>137.58559363669301</v>
      </c>
      <c r="E26" s="439">
        <f t="shared" si="5"/>
        <v>3.2991056574583441E-5</v>
      </c>
      <c r="G26" s="422">
        <f t="shared" si="0"/>
        <v>-3.7818606988450085</v>
      </c>
      <c r="H26" s="423">
        <f t="shared" si="1"/>
        <v>-2.6751989817038788E-2</v>
      </c>
      <c r="I26"/>
    </row>
    <row r="27" spans="1:9" ht="15" customHeight="1">
      <c r="A27" s="437" t="s">
        <v>129</v>
      </c>
      <c r="B27" s="438">
        <v>116.10633398227201</v>
      </c>
      <c r="C27" s="439">
        <f t="shared" si="4"/>
        <v>3.20109781690353E-5</v>
      </c>
      <c r="D27" s="438">
        <v>101.340766358313</v>
      </c>
      <c r="E27" s="439">
        <f t="shared" si="5"/>
        <v>2.4300065638173791E-5</v>
      </c>
      <c r="G27" s="422">
        <f t="shared" si="0"/>
        <v>-14.765567623959001</v>
      </c>
      <c r="H27" s="423">
        <f t="shared" si="1"/>
        <v>-0.1271728002902367</v>
      </c>
      <c r="I27"/>
    </row>
    <row r="28" spans="1:9" ht="15" customHeight="1">
      <c r="A28" s="437" t="s">
        <v>130</v>
      </c>
      <c r="B28" s="438">
        <v>5254.0256482853902</v>
      </c>
      <c r="C28" s="439">
        <f t="shared" si="4"/>
        <v>1.4485557726118124E-3</v>
      </c>
      <c r="D28" s="438">
        <v>7382.09511688973</v>
      </c>
      <c r="E28" s="439">
        <f t="shared" si="5"/>
        <v>1.7701207750236009E-3</v>
      </c>
      <c r="G28" s="422">
        <f t="shared" si="0"/>
        <v>2128.0694686043398</v>
      </c>
      <c r="H28" s="423">
        <f t="shared" si="1"/>
        <v>0.40503598784273515</v>
      </c>
      <c r="I28"/>
    </row>
    <row r="29" spans="1:9" ht="15" customHeight="1">
      <c r="A29" s="437" t="s">
        <v>131</v>
      </c>
      <c r="B29" s="438">
        <v>188990.22728892899</v>
      </c>
      <c r="C29" s="439">
        <f t="shared" si="4"/>
        <v>5.2105357497814447E-2</v>
      </c>
      <c r="D29" s="438">
        <v>189213.689773641</v>
      </c>
      <c r="E29" s="439">
        <f t="shared" si="5"/>
        <v>4.5370735256566E-2</v>
      </c>
      <c r="G29" s="422">
        <f t="shared" si="0"/>
        <v>223.46248471201397</v>
      </c>
      <c r="H29" s="423">
        <f t="shared" si="1"/>
        <v>1.1824023279806085E-3</v>
      </c>
      <c r="I29"/>
    </row>
    <row r="30" spans="1:9" ht="15" customHeight="1">
      <c r="A30" s="437" t="s">
        <v>132</v>
      </c>
      <c r="B30" s="438">
        <v>20238.939192252899</v>
      </c>
      <c r="C30" s="439">
        <f t="shared" si="4"/>
        <v>5.579956049138214E-3</v>
      </c>
      <c r="D30" s="438">
        <v>18320.494104053698</v>
      </c>
      <c r="E30" s="439">
        <f t="shared" si="5"/>
        <v>4.3929923292489676E-3</v>
      </c>
      <c r="G30" s="422">
        <f t="shared" si="0"/>
        <v>-1918.4450881992016</v>
      </c>
      <c r="H30" s="423">
        <f t="shared" si="1"/>
        <v>-9.4789804444570289E-2</v>
      </c>
      <c r="I30"/>
    </row>
    <row r="31" spans="1:9" ht="15" customHeight="1">
      <c r="A31" s="437" t="s">
        <v>133</v>
      </c>
      <c r="B31" s="438">
        <v>129278.16996</v>
      </c>
      <c r="C31" s="439">
        <f t="shared" si="4"/>
        <v>3.5642505747828235E-2</v>
      </c>
      <c r="D31" s="438">
        <v>136656.6171</v>
      </c>
      <c r="E31" s="439">
        <f t="shared" si="5"/>
        <v>3.2768301294263696E-2</v>
      </c>
      <c r="G31" s="422">
        <f t="shared" si="0"/>
        <v>7378.4471400000039</v>
      </c>
      <c r="H31" s="423">
        <f t="shared" si="1"/>
        <v>5.7074192358098602E-2</v>
      </c>
      <c r="I31"/>
    </row>
    <row r="32" spans="1:9" ht="15" customHeight="1">
      <c r="A32" s="447" t="s">
        <v>134</v>
      </c>
      <c r="B32" s="448">
        <f>SUM(B25:B31)</f>
        <v>380496.30540948769</v>
      </c>
      <c r="C32" s="449">
        <f t="shared" si="4"/>
        <v>0.10490434507837824</v>
      </c>
      <c r="D32" s="448">
        <f>SUM(D25:D31)</f>
        <v>391201.11523453356</v>
      </c>
      <c r="E32" s="449">
        <f t="shared" si="5"/>
        <v>9.3804429545308626E-2</v>
      </c>
      <c r="G32" s="426">
        <f t="shared" si="0"/>
        <v>10704.809825045872</v>
      </c>
      <c r="H32" s="427">
        <f t="shared" si="1"/>
        <v>2.8133807537304267E-2</v>
      </c>
      <c r="I32" s="825"/>
    </row>
    <row r="33" spans="1:10" ht="15" customHeight="1">
      <c r="A33" s="437" t="s">
        <v>135</v>
      </c>
      <c r="B33" s="438">
        <v>785795.20197000005</v>
      </c>
      <c r="C33" s="439">
        <f t="shared" si="4"/>
        <v>0.21664686320588736</v>
      </c>
      <c r="D33" s="438">
        <v>1027451.9161</v>
      </c>
      <c r="E33" s="439">
        <f t="shared" si="5"/>
        <v>0.24636826716921084</v>
      </c>
      <c r="G33" s="422">
        <f t="shared" si="0"/>
        <v>241656.71412999998</v>
      </c>
      <c r="H33" s="423">
        <f t="shared" si="1"/>
        <v>0.30753141979508536</v>
      </c>
      <c r="I33"/>
    </row>
    <row r="34" spans="1:10" ht="15" customHeight="1">
      <c r="A34" s="437" t="s">
        <v>136</v>
      </c>
      <c r="B34" s="438">
        <v>-24125.20422</v>
      </c>
      <c r="C34" s="439">
        <f t="shared" si="4"/>
        <v>-6.6514147774905585E-3</v>
      </c>
      <c r="D34" s="438">
        <v>-27818.508690000002</v>
      </c>
      <c r="E34" s="439">
        <f t="shared" si="5"/>
        <v>-6.6704803152266307E-3</v>
      </c>
      <c r="G34" s="422">
        <f t="shared" si="0"/>
        <v>-3693.3044700000028</v>
      </c>
      <c r="H34" s="423">
        <f>ABS(D34-B34)/ABS(B34)</f>
        <v>0.15308904481472624</v>
      </c>
      <c r="I34"/>
    </row>
    <row r="35" spans="1:10" ht="15" customHeight="1">
      <c r="A35" s="437" t="s">
        <v>137</v>
      </c>
      <c r="B35" s="438">
        <v>4995.7904900000003</v>
      </c>
      <c r="C35" s="439">
        <f t="shared" si="4"/>
        <v>1.3773593121705315E-3</v>
      </c>
      <c r="D35" s="438">
        <v>5094.3237800000006</v>
      </c>
      <c r="E35" s="439">
        <f t="shared" si="5"/>
        <v>1.2215459452755058E-3</v>
      </c>
      <c r="G35" s="422">
        <f t="shared" si="0"/>
        <v>98.533290000000306</v>
      </c>
      <c r="H35" s="423">
        <f t="shared" si="1"/>
        <v>1.9723263054612264E-2</v>
      </c>
      <c r="I35"/>
    </row>
    <row r="36" spans="1:10" ht="15" customHeight="1">
      <c r="A36" s="437" t="s">
        <v>138</v>
      </c>
      <c r="B36" s="438">
        <v>88966.95435</v>
      </c>
      <c r="C36" s="439">
        <f t="shared" si="4"/>
        <v>2.4528543239495028E-2</v>
      </c>
      <c r="D36" s="438">
        <v>103002.61662999999</v>
      </c>
      <c r="E36" s="439">
        <f t="shared" si="5"/>
        <v>2.4698553553096671E-2</v>
      </c>
      <c r="G36" s="422">
        <f t="shared" si="0"/>
        <v>14035.66227999999</v>
      </c>
      <c r="H36" s="423">
        <f t="shared" si="1"/>
        <v>0.15776264774427437</v>
      </c>
      <c r="I36"/>
    </row>
    <row r="37" spans="1:10" ht="15" customHeight="1">
      <c r="A37" s="437" t="s">
        <v>139</v>
      </c>
      <c r="B37" s="438">
        <v>5967.3924299999999</v>
      </c>
      <c r="C37" s="439">
        <f t="shared" si="4"/>
        <v>1.6452338322211016E-3</v>
      </c>
      <c r="D37" s="438">
        <v>21875.846940000003</v>
      </c>
      <c r="E37" s="439">
        <f t="shared" si="5"/>
        <v>5.2455150640277094E-3</v>
      </c>
      <c r="G37" s="422">
        <f t="shared" si="0"/>
        <v>15908.454510000003</v>
      </c>
      <c r="H37" s="423">
        <f t="shared" si="1"/>
        <v>2.6658971563564497</v>
      </c>
      <c r="I37"/>
    </row>
    <row r="38" spans="1:10" ht="15" customHeight="1">
      <c r="A38" s="447" t="s">
        <v>140</v>
      </c>
      <c r="B38" s="448">
        <f>SUM(B33:B37)</f>
        <v>861600.13502000016</v>
      </c>
      <c r="C38" s="449">
        <f t="shared" si="4"/>
        <v>0.2375465848122835</v>
      </c>
      <c r="D38" s="448">
        <f>SUM(D33:D37)</f>
        <v>1129606.1947600001</v>
      </c>
      <c r="E38" s="449">
        <f t="shared" si="5"/>
        <v>0.2708634014163841</v>
      </c>
      <c r="G38" s="426">
        <f t="shared" si="0"/>
        <v>268006.05973999994</v>
      </c>
      <c r="H38" s="427">
        <f t="shared" si="1"/>
        <v>0.31105619514994476</v>
      </c>
      <c r="I38" s="825"/>
      <c r="J38" s="775"/>
    </row>
    <row r="39" spans="1:10" ht="15" customHeight="1">
      <c r="A39" s="437" t="s">
        <v>141</v>
      </c>
      <c r="B39" s="438">
        <v>47405.372081681497</v>
      </c>
      <c r="C39" s="439">
        <f t="shared" si="4"/>
        <v>1.306984966929887E-2</v>
      </c>
      <c r="D39" s="438">
        <v>64738.854837559898</v>
      </c>
      <c r="E39" s="439">
        <f t="shared" si="5"/>
        <v>1.5523451010136002E-2</v>
      </c>
      <c r="G39" s="422">
        <f t="shared" si="0"/>
        <v>17333.482755878402</v>
      </c>
      <c r="H39" s="423">
        <f t="shared" si="1"/>
        <v>0.36564384994198684</v>
      </c>
      <c r="I39" s="825"/>
    </row>
    <row r="40" spans="1:10" ht="15" customHeight="1">
      <c r="A40" s="437" t="s">
        <v>142</v>
      </c>
      <c r="B40" s="438">
        <v>13276.9216475178</v>
      </c>
      <c r="C40" s="439">
        <f t="shared" si="4"/>
        <v>3.6605001160020935E-3</v>
      </c>
      <c r="D40" s="438">
        <v>17447.5942257844</v>
      </c>
      <c r="E40" s="439">
        <f t="shared" si="5"/>
        <v>4.1836834291909221E-3</v>
      </c>
      <c r="G40" s="422">
        <f t="shared" si="0"/>
        <v>4170.6725782665999</v>
      </c>
      <c r="H40" s="423">
        <f t="shared" si="1"/>
        <v>0.31412948641195998</v>
      </c>
      <c r="I40"/>
    </row>
    <row r="41" spans="1:10" ht="15" customHeight="1">
      <c r="A41" s="437" t="s">
        <v>143</v>
      </c>
      <c r="B41" s="438">
        <v>21902.647487181901</v>
      </c>
      <c r="C41" s="439">
        <f t="shared" si="4"/>
        <v>6.0386470445558012E-3</v>
      </c>
      <c r="D41" s="438">
        <v>28806.755665082997</v>
      </c>
      <c r="E41" s="439">
        <f t="shared" si="5"/>
        <v>6.9074477985426241E-3</v>
      </c>
      <c r="G41" s="422">
        <f t="shared" si="0"/>
        <v>6904.1081779010965</v>
      </c>
      <c r="H41" s="423">
        <f t="shared" si="1"/>
        <v>0.31521797453671258</v>
      </c>
      <c r="I41"/>
    </row>
    <row r="42" spans="1:10" ht="15" customHeight="1">
      <c r="A42" s="437" t="s">
        <v>144</v>
      </c>
      <c r="B42" s="438">
        <v>-19.322566874819302</v>
      </c>
      <c r="C42" s="439">
        <f t="shared" si="4"/>
        <v>-5.327308555741737E-6</v>
      </c>
      <c r="D42" s="438">
        <v>-3.8818258021805998</v>
      </c>
      <c r="E42" s="439">
        <f t="shared" si="5"/>
        <v>-9.3080628042050936E-7</v>
      </c>
      <c r="G42" s="422">
        <f t="shared" si="0"/>
        <v>15.440741072638701</v>
      </c>
      <c r="H42" s="423">
        <f>ABS(D42-B42)/ABS(B42)</f>
        <v>0.79910403067413882</v>
      </c>
      <c r="I42"/>
    </row>
    <row r="43" spans="1:10" ht="15" customHeight="1">
      <c r="A43" s="437" t="s">
        <v>145</v>
      </c>
      <c r="B43" s="438">
        <v>1810.76101831032</v>
      </c>
      <c r="C43" s="439">
        <f t="shared" si="4"/>
        <v>4.9923401625377468E-4</v>
      </c>
      <c r="D43" s="438">
        <v>1899.00922005345</v>
      </c>
      <c r="E43" s="439">
        <f t="shared" si="5"/>
        <v>4.5535523711786777E-4</v>
      </c>
      <c r="G43" s="422">
        <f t="shared" si="0"/>
        <v>88.248201743130039</v>
      </c>
      <c r="H43" s="423">
        <f t="shared" si="1"/>
        <v>4.8735421654635194E-2</v>
      </c>
      <c r="I43"/>
    </row>
    <row r="44" spans="1:10" ht="15" customHeight="1">
      <c r="A44" s="437" t="s">
        <v>146</v>
      </c>
      <c r="B44" s="438">
        <v>706.188367715239</v>
      </c>
      <c r="C44" s="439">
        <f t="shared" si="4"/>
        <v>1.9469894231274935E-4</v>
      </c>
      <c r="D44" s="438">
        <v>645.53437473518204</v>
      </c>
      <c r="E44" s="439">
        <f t="shared" si="5"/>
        <v>1.5478990579466476E-4</v>
      </c>
      <c r="G44" s="422">
        <f t="shared" si="0"/>
        <v>-60.653992980056955</v>
      </c>
      <c r="H44" s="423">
        <f>(D44-B44)/B44</f>
        <v>-8.5889255265267792E-2</v>
      </c>
      <c r="I44"/>
    </row>
    <row r="45" spans="1:10" s="412" customFormat="1" ht="15" customHeight="1">
      <c r="A45" s="424" t="s">
        <v>147</v>
      </c>
      <c r="B45" s="422">
        <v>4499.8949700000003</v>
      </c>
      <c r="C45" s="423">
        <f t="shared" si="4"/>
        <v>1.2406389445524634E-3</v>
      </c>
      <c r="D45" s="422">
        <v>5246.3176133116294</v>
      </c>
      <c r="E45" s="423">
        <f t="shared" si="5"/>
        <v>1.2579918915495963E-3</v>
      </c>
      <c r="F45" s="8"/>
      <c r="G45" s="422">
        <f t="shared" si="0"/>
        <v>746.42264331162914</v>
      </c>
      <c r="H45" s="423">
        <f>(D45-B45)/B45</f>
        <v>0.16587557004950032</v>
      </c>
    </row>
    <row r="46" spans="1:10" ht="15" customHeight="1">
      <c r="A46" s="437" t="s">
        <v>148</v>
      </c>
      <c r="B46" s="438"/>
      <c r="C46" s="439"/>
      <c r="D46" s="438"/>
      <c r="E46" s="439"/>
      <c r="G46" s="422"/>
      <c r="H46" s="423"/>
      <c r="I46"/>
    </row>
    <row r="47" spans="1:10" ht="15" customHeight="1">
      <c r="A47" s="450" t="s">
        <v>149</v>
      </c>
      <c r="B47" s="441">
        <f>SUM(B39:B46)+B38+B32+B24</f>
        <v>1671356.5519718777</v>
      </c>
      <c r="C47" s="442">
        <f t="shared" ref="C47:C58" si="6">B47/$B$58</f>
        <v>0.46079965031033482</v>
      </c>
      <c r="D47" s="441">
        <f>SUM(D39:D46)+D38+D32+D24</f>
        <v>2053703.130541312</v>
      </c>
      <c r="E47" s="442">
        <f t="shared" ref="E47:E58" si="7">D47/$D$58</f>
        <v>0.4924486232620951</v>
      </c>
      <c r="G47" s="429">
        <f t="shared" si="0"/>
        <v>382346.57856943435</v>
      </c>
      <c r="H47" s="430">
        <f t="shared" si="1"/>
        <v>0.22876422036838237</v>
      </c>
      <c r="I47" s="825"/>
    </row>
    <row r="48" spans="1:10" ht="15" customHeight="1">
      <c r="A48" s="65" t="s">
        <v>150</v>
      </c>
      <c r="B48" s="181">
        <f>B23+B47</f>
        <v>3601960.4740218008</v>
      </c>
      <c r="C48" s="66">
        <f t="shared" si="6"/>
        <v>0.99307483187993106</v>
      </c>
      <c r="D48" s="181">
        <f>D23+D47</f>
        <v>4146812.8857142567</v>
      </c>
      <c r="E48" s="66">
        <f t="shared" si="7"/>
        <v>0.99434639122220636</v>
      </c>
      <c r="G48" s="179">
        <f t="shared" si="0"/>
        <v>544852.41169245588</v>
      </c>
      <c r="H48" s="56">
        <f t="shared" si="1"/>
        <v>0.15126551654912973</v>
      </c>
      <c r="I48"/>
    </row>
    <row r="49" spans="1:9" ht="15" customHeight="1">
      <c r="A49" s="437" t="s">
        <v>151</v>
      </c>
      <c r="B49" s="438">
        <v>8711.6466533181701</v>
      </c>
      <c r="C49" s="439">
        <f t="shared" si="6"/>
        <v>2.4018356386852854E-3</v>
      </c>
      <c r="D49" s="438">
        <v>7146.4273755576605</v>
      </c>
      <c r="E49" s="439">
        <f t="shared" si="7"/>
        <v>1.713611022937049E-3</v>
      </c>
      <c r="G49" s="422">
        <f t="shared" si="0"/>
        <v>-1565.2192777605096</v>
      </c>
      <c r="H49" s="423">
        <f t="shared" si="1"/>
        <v>-0.17966973868991057</v>
      </c>
      <c r="I49"/>
    </row>
    <row r="50" spans="1:9" ht="15" customHeight="1">
      <c r="A50" s="437" t="s">
        <v>152</v>
      </c>
      <c r="B50" s="438">
        <v>0</v>
      </c>
      <c r="C50" s="439">
        <f t="shared" si="6"/>
        <v>0</v>
      </c>
      <c r="D50" s="438">
        <v>0</v>
      </c>
      <c r="E50" s="439">
        <f t="shared" si="7"/>
        <v>0</v>
      </c>
      <c r="G50" s="422">
        <f t="shared" si="0"/>
        <v>0</v>
      </c>
      <c r="H50" s="423"/>
      <c r="I50"/>
    </row>
    <row r="51" spans="1:9" ht="15" customHeight="1">
      <c r="A51" s="437" t="s">
        <v>153</v>
      </c>
      <c r="B51" s="438">
        <v>118.532057303249</v>
      </c>
      <c r="C51" s="439">
        <f t="shared" si="6"/>
        <v>3.2679759738555619E-5</v>
      </c>
      <c r="D51" s="438">
        <v>106.23291054223701</v>
      </c>
      <c r="E51" s="439">
        <f t="shared" si="7"/>
        <v>2.5473131809396919E-5</v>
      </c>
      <c r="G51" s="422">
        <f t="shared" si="0"/>
        <v>-12.299146761011997</v>
      </c>
      <c r="H51" s="423">
        <f t="shared" si="1"/>
        <v>-0.10376219767742842</v>
      </c>
      <c r="I51"/>
    </row>
    <row r="52" spans="1:9" ht="15" customHeight="1">
      <c r="A52" s="437" t="s">
        <v>154</v>
      </c>
      <c r="B52" s="438">
        <v>21.851500000000001</v>
      </c>
      <c r="C52" s="439">
        <f t="shared" si="6"/>
        <v>6.024545478866622E-6</v>
      </c>
      <c r="D52" s="438">
        <v>34.084789999999998</v>
      </c>
      <c r="E52" s="439">
        <f t="shared" si="7"/>
        <v>8.1730449060831189E-6</v>
      </c>
      <c r="G52" s="422">
        <f t="shared" si="0"/>
        <v>12.233289999999997</v>
      </c>
      <c r="H52" s="423">
        <f t="shared" si="1"/>
        <v>0.55983753975699591</v>
      </c>
      <c r="I52"/>
    </row>
    <row r="53" spans="1:9" ht="15" customHeight="1">
      <c r="A53" s="437" t="s">
        <v>155</v>
      </c>
      <c r="B53" s="438">
        <v>7447.4318737048698</v>
      </c>
      <c r="C53" s="439">
        <f t="shared" si="6"/>
        <v>2.0532865946912499E-3</v>
      </c>
      <c r="D53" s="438">
        <v>7130.3542230267403</v>
      </c>
      <c r="E53" s="439">
        <f t="shared" si="7"/>
        <v>1.7097569109587286E-3</v>
      </c>
      <c r="G53" s="422">
        <f t="shared" si="0"/>
        <v>-317.07765067812943</v>
      </c>
      <c r="H53" s="423">
        <f t="shared" si="1"/>
        <v>-4.2575434868717101E-2</v>
      </c>
      <c r="I53"/>
    </row>
    <row r="54" spans="1:9" ht="15" customHeight="1">
      <c r="A54" s="437" t="s">
        <v>156</v>
      </c>
      <c r="B54" s="438">
        <v>1816.75561206522</v>
      </c>
      <c r="C54" s="439">
        <f t="shared" si="6"/>
        <v>5.0088674959948207E-4</v>
      </c>
      <c r="D54" s="438">
        <v>1683.2286657392699</v>
      </c>
      <c r="E54" s="439">
        <f t="shared" si="7"/>
        <v>4.0361414790272804E-4</v>
      </c>
      <c r="G54" s="422">
        <f t="shared" si="0"/>
        <v>-133.52694632595012</v>
      </c>
      <c r="H54" s="423">
        <f t="shared" si="1"/>
        <v>-7.349747287922874E-2</v>
      </c>
      <c r="I54"/>
    </row>
    <row r="55" spans="1:9" ht="15" customHeight="1">
      <c r="A55" s="437" t="s">
        <v>157</v>
      </c>
      <c r="B55" s="438">
        <v>6358.1561350108605</v>
      </c>
      <c r="C55" s="439">
        <f t="shared" si="6"/>
        <v>1.7529689402149854E-3</v>
      </c>
      <c r="D55" s="438">
        <v>6930.1133804330502</v>
      </c>
      <c r="E55" s="439">
        <f t="shared" si="7"/>
        <v>1.6617420222488333E-3</v>
      </c>
      <c r="G55" s="422">
        <f t="shared" si="0"/>
        <v>571.95724542218977</v>
      </c>
      <c r="H55" s="423">
        <f t="shared" si="1"/>
        <v>8.9956464307747425E-2</v>
      </c>
      <c r="I55"/>
    </row>
    <row r="56" spans="1:9" ht="15" customHeight="1">
      <c r="A56" s="437" t="s">
        <v>158</v>
      </c>
      <c r="B56" s="438">
        <v>643.75527999999997</v>
      </c>
      <c r="C56" s="439">
        <f t="shared" si="6"/>
        <v>1.7748589166055034E-4</v>
      </c>
      <c r="D56" s="438">
        <v>547.31580000000008</v>
      </c>
      <c r="E56" s="439">
        <f t="shared" si="7"/>
        <v>1.3123849703075208E-4</v>
      </c>
      <c r="G56" s="422">
        <f t="shared" si="0"/>
        <v>-96.43947999999989</v>
      </c>
      <c r="H56" s="423">
        <f t="shared" si="1"/>
        <v>-0.14980767225707242</v>
      </c>
      <c r="I56"/>
    </row>
    <row r="57" spans="1:9" ht="15" customHeight="1">
      <c r="A57" s="450" t="s">
        <v>159</v>
      </c>
      <c r="B57" s="443">
        <f>SUM(B49:B56)</f>
        <v>25118.12911140237</v>
      </c>
      <c r="C57" s="444">
        <f t="shared" si="6"/>
        <v>6.9251681200689754E-3</v>
      </c>
      <c r="D57" s="443">
        <f>SUM(D49:D56)</f>
        <v>23577.757145298958</v>
      </c>
      <c r="E57" s="444">
        <f t="shared" si="7"/>
        <v>5.6536087777935709E-3</v>
      </c>
      <c r="G57" s="429">
        <f t="shared" si="0"/>
        <v>-1540.371966103412</v>
      </c>
      <c r="H57" s="430">
        <f t="shared" si="1"/>
        <v>-6.1325107426259719E-2</v>
      </c>
      <c r="I57"/>
    </row>
    <row r="58" spans="1:9" ht="15" customHeight="1" thickBot="1">
      <c r="A58" s="67" t="s">
        <v>160</v>
      </c>
      <c r="B58" s="182">
        <f>B48+B57</f>
        <v>3627078.603133203</v>
      </c>
      <c r="C58" s="68">
        <f t="shared" si="6"/>
        <v>1</v>
      </c>
      <c r="D58" s="182">
        <f>D48+D57</f>
        <v>4170390.6428595558</v>
      </c>
      <c r="E58" s="68">
        <f t="shared" si="7"/>
        <v>1</v>
      </c>
      <c r="G58" s="180">
        <f t="shared" si="0"/>
        <v>543312.03972635278</v>
      </c>
      <c r="H58" s="431">
        <f t="shared" si="1"/>
        <v>0.1497932907373499</v>
      </c>
      <c r="I58"/>
    </row>
    <row r="61" spans="1:9">
      <c r="B61"/>
      <c r="C61"/>
      <c r="D61"/>
      <c r="E61"/>
    </row>
  </sheetData>
  <mergeCells count="3">
    <mergeCell ref="B3:C3"/>
    <mergeCell ref="D3:E3"/>
    <mergeCell ref="G3:H3"/>
  </mergeCells>
  <printOptions horizontalCentered="1"/>
  <pageMargins left="0" right="0" top="0.35433070866141736" bottom="0.31496062992125984" header="0" footer="0.19685039370078741"/>
  <pageSetup paperSize="9" scale="8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30"/>
  <sheetViews>
    <sheetView zoomScaleNormal="100" workbookViewId="0">
      <selection activeCell="H13" sqref="H13"/>
    </sheetView>
  </sheetViews>
  <sheetFormatPr baseColWidth="10" defaultColWidth="11.44140625" defaultRowHeight="13.2"/>
  <cols>
    <col min="1" max="1" width="27.33203125" style="72" customWidth="1"/>
    <col min="2" max="3" width="14.6640625" style="72" customWidth="1"/>
    <col min="4" max="4" width="16" style="8" customWidth="1"/>
    <col min="5" max="5" width="12.6640625" style="8" bestFit="1" customWidth="1"/>
    <col min="6" max="6" width="11.44140625" style="8"/>
    <col min="7" max="16384" width="11.44140625" style="72"/>
  </cols>
  <sheetData>
    <row r="1" spans="1:6" s="401" customFormat="1" ht="45" customHeight="1">
      <c r="A1" s="320" t="s">
        <v>170</v>
      </c>
      <c r="B1" s="320"/>
      <c r="C1" s="320"/>
      <c r="D1" s="320"/>
      <c r="E1" s="320"/>
      <c r="F1" s="320"/>
    </row>
    <row r="2" spans="1:6" s="401" customFormat="1" ht="15" customHeight="1">
      <c r="D2" s="415"/>
      <c r="E2" s="329"/>
      <c r="F2" s="329"/>
    </row>
    <row r="3" spans="1:6" ht="14.4">
      <c r="D3" s="322"/>
      <c r="E3" s="322"/>
      <c r="F3" s="322"/>
    </row>
    <row r="4" spans="1:6" ht="14.4">
      <c r="D4" s="322"/>
      <c r="E4" s="322"/>
      <c r="F4" s="322"/>
    </row>
    <row r="23" spans="1:6">
      <c r="A23" s="762"/>
    </row>
    <row r="24" spans="1:6" ht="13.8" thickBot="1"/>
    <row r="25" spans="1:6" ht="19.95" customHeight="1" thickBot="1">
      <c r="B25" s="922">
        <v>2020</v>
      </c>
      <c r="C25" s="411">
        <v>2021</v>
      </c>
      <c r="D25" s="402"/>
      <c r="E25"/>
      <c r="F25"/>
    </row>
    <row r="26" spans="1:6" ht="25.2" customHeight="1" thickBot="1">
      <c r="B26" s="451" t="s">
        <v>171</v>
      </c>
      <c r="C26" s="451" t="s">
        <v>5</v>
      </c>
      <c r="D26" s="322"/>
      <c r="E26"/>
      <c r="F26"/>
    </row>
    <row r="27" spans="1:6" ht="19.95" customHeight="1">
      <c r="A27" s="39" t="s">
        <v>172</v>
      </c>
      <c r="B27" s="778">
        <v>2765478.4681132026</v>
      </c>
      <c r="C27" s="176">
        <f>C29-C28</f>
        <v>3040784.4480995554</v>
      </c>
      <c r="D27" s="405"/>
      <c r="E27"/>
      <c r="F27"/>
    </row>
    <row r="28" spans="1:6" ht="19.95" customHeight="1">
      <c r="A28" s="40" t="s">
        <v>173</v>
      </c>
      <c r="B28" s="921">
        <v>861600.13502000016</v>
      </c>
      <c r="C28" s="177">
        <f>'C15'!D38</f>
        <v>1129606.1947600001</v>
      </c>
      <c r="D28" s="405"/>
      <c r="E28"/>
      <c r="F28"/>
    </row>
    <row r="29" spans="1:6" ht="19.95" customHeight="1" thickBot="1">
      <c r="A29" s="41" t="s">
        <v>174</v>
      </c>
      <c r="B29" s="779">
        <v>3627078.603133203</v>
      </c>
      <c r="C29" s="178">
        <f>'C15'!D58</f>
        <v>4170390.6428595558</v>
      </c>
      <c r="D29" s="405"/>
      <c r="E29"/>
      <c r="F29"/>
    </row>
    <row r="30" spans="1:6" ht="14.4">
      <c r="D30" s="322"/>
      <c r="E30" s="322"/>
      <c r="F30" s="322"/>
    </row>
  </sheetData>
  <printOptions horizontalCentered="1"/>
  <pageMargins left="0" right="0" top="0.35433070866141736" bottom="0.31496062992125984" header="0" footer="0.19685039370078741"/>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11"/>
  <sheetViews>
    <sheetView zoomScaleNormal="100" workbookViewId="0">
      <selection activeCell="B5" sqref="B5"/>
    </sheetView>
  </sheetViews>
  <sheetFormatPr baseColWidth="10" defaultColWidth="11.5546875" defaultRowHeight="14.4"/>
  <cols>
    <col min="1" max="1" width="44.6640625" style="322" customWidth="1"/>
    <col min="2" max="2" width="11.88671875" style="322" bestFit="1" customWidth="1"/>
    <col min="3" max="3" width="13.109375" style="322" customWidth="1"/>
    <col min="4" max="4" width="11.88671875" style="322" customWidth="1"/>
    <col min="5" max="16384" width="11.5546875" style="322"/>
  </cols>
  <sheetData>
    <row r="1" spans="1:5" s="401" customFormat="1" ht="45" customHeight="1">
      <c r="A1" s="320" t="s">
        <v>175</v>
      </c>
      <c r="B1" s="415"/>
      <c r="C1" s="415"/>
      <c r="D1" s="415"/>
      <c r="E1" s="415"/>
    </row>
    <row r="2" spans="1:5" s="401" customFormat="1" ht="15" customHeight="1">
      <c r="A2" s="452"/>
      <c r="B2" s="452"/>
      <c r="C2" s="452"/>
      <c r="D2" s="452"/>
      <c r="E2" s="452"/>
    </row>
    <row r="3" spans="1:5" ht="28.95" customHeight="1">
      <c r="A3" s="62"/>
      <c r="B3" s="76" t="s">
        <v>176</v>
      </c>
      <c r="C3" s="76" t="s">
        <v>177</v>
      </c>
      <c r="D3" s="184" t="s">
        <v>178</v>
      </c>
    </row>
    <row r="4" spans="1:5" ht="22.5" customHeight="1">
      <c r="A4" s="780" t="s">
        <v>179</v>
      </c>
      <c r="B4" s="1059">
        <v>-46327000</v>
      </c>
      <c r="C4" s="781"/>
      <c r="D4" s="453"/>
    </row>
    <row r="5" spans="1:5" ht="22.5" customHeight="1">
      <c r="A5" s="782" t="s">
        <v>180</v>
      </c>
      <c r="B5" s="781">
        <v>-5848000</v>
      </c>
      <c r="C5" s="1059"/>
      <c r="D5" s="783"/>
    </row>
    <row r="6" spans="1:5" ht="22.5" customHeight="1">
      <c r="A6" s="782" t="s">
        <v>181</v>
      </c>
      <c r="B6" s="781"/>
      <c r="C6" s="1059">
        <v>1900000</v>
      </c>
      <c r="D6" s="783"/>
    </row>
    <row r="7" spans="1:5" ht="22.5" customHeight="1">
      <c r="A7" s="782" t="s">
        <v>182</v>
      </c>
      <c r="B7" s="781"/>
      <c r="C7" s="1059">
        <v>6000000</v>
      </c>
      <c r="D7" s="783"/>
    </row>
    <row r="8" spans="1:5" ht="22.5" customHeight="1">
      <c r="A8" s="782" t="s">
        <v>183</v>
      </c>
      <c r="B8" s="781"/>
      <c r="C8" s="1059">
        <v>6700000</v>
      </c>
      <c r="D8" s="783"/>
    </row>
    <row r="9" spans="1:5" ht="22.5" customHeight="1">
      <c r="A9" s="782" t="s">
        <v>184</v>
      </c>
      <c r="B9" s="781">
        <v>-2676000</v>
      </c>
      <c r="C9" s="1059"/>
      <c r="D9" s="783"/>
    </row>
    <row r="10" spans="1:5" ht="22.5" customHeight="1">
      <c r="A10" s="780" t="s">
        <v>185</v>
      </c>
      <c r="B10" s="993">
        <v>-21735000</v>
      </c>
      <c r="C10" s="993"/>
      <c r="D10" s="994"/>
    </row>
    <row r="11" spans="1:5">
      <c r="A11" s="784" t="s">
        <v>50</v>
      </c>
      <c r="B11" s="785">
        <f>SUM(B4:B10)</f>
        <v>-76586000</v>
      </c>
      <c r="C11" s="785">
        <f>SUM(C4:C10)</f>
        <v>14600000</v>
      </c>
      <c r="D11" s="785">
        <f>C11+B11</f>
        <v>-61986000</v>
      </c>
    </row>
  </sheetData>
  <printOptions horizontalCentered="1"/>
  <pageMargins left="0" right="0" top="0.35433070866141736" bottom="0.31496062992125984" header="0" footer="0.19685039370078741"/>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2"/>
  <sheetViews>
    <sheetView zoomScaleNormal="100" workbookViewId="0">
      <selection activeCell="J27" sqref="J27"/>
    </sheetView>
  </sheetViews>
  <sheetFormatPr baseColWidth="10" defaultColWidth="11.5546875" defaultRowHeight="14.4"/>
  <cols>
    <col min="1" max="1" width="26.44140625" style="322" customWidth="1"/>
    <col min="2" max="7" width="11.5546875" style="322"/>
    <col min="8" max="8" width="2.33203125" style="322" customWidth="1"/>
    <col min="9" max="16384" width="11.5546875" style="322"/>
  </cols>
  <sheetData>
    <row r="1" spans="1:11" s="401" customFormat="1" ht="45" customHeight="1">
      <c r="A1" s="320" t="s">
        <v>186</v>
      </c>
      <c r="B1" s="321"/>
      <c r="C1" s="321"/>
      <c r="D1" s="321"/>
      <c r="E1" s="321"/>
      <c r="F1" s="321"/>
      <c r="G1" s="321"/>
      <c r="H1" s="321"/>
      <c r="I1" s="321"/>
      <c r="J1" s="321"/>
      <c r="K1" s="321"/>
    </row>
    <row r="2" spans="1:11" ht="15" customHeight="1" thickBot="1">
      <c r="A2" s="455"/>
    </row>
    <row r="3" spans="1:11" s="457" customFormat="1" ht="19.95" customHeight="1" thickBot="1">
      <c r="A3" s="456"/>
      <c r="B3" s="1114">
        <v>44196</v>
      </c>
      <c r="C3" s="1115"/>
      <c r="D3" s="1116"/>
      <c r="E3" s="1114">
        <v>44561</v>
      </c>
      <c r="F3" s="1115"/>
      <c r="G3" s="1116"/>
      <c r="H3"/>
      <c r="I3" s="1117" t="s">
        <v>187</v>
      </c>
      <c r="J3" s="1118"/>
      <c r="K3" s="1119"/>
    </row>
    <row r="4" spans="1:11" s="72" customFormat="1" ht="27" customHeight="1" thickBot="1">
      <c r="A4" s="458" t="s">
        <v>188</v>
      </c>
      <c r="B4" s="333" t="s">
        <v>189</v>
      </c>
      <c r="C4" s="459" t="s">
        <v>5</v>
      </c>
      <c r="D4" s="460" t="s">
        <v>190</v>
      </c>
      <c r="E4" s="333" t="s">
        <v>189</v>
      </c>
      <c r="F4" s="459" t="s">
        <v>5</v>
      </c>
      <c r="G4" s="460" t="s">
        <v>190</v>
      </c>
      <c r="H4"/>
      <c r="I4" s="461" t="s">
        <v>191</v>
      </c>
      <c r="J4" s="462" t="s">
        <v>192</v>
      </c>
      <c r="K4" s="463" t="s">
        <v>6</v>
      </c>
    </row>
    <row r="5" spans="1:11" s="329" customFormat="1" ht="18" customHeight="1">
      <c r="A5" s="464" t="s">
        <v>193</v>
      </c>
      <c r="B5" s="465">
        <v>138</v>
      </c>
      <c r="C5" s="466">
        <v>243992</v>
      </c>
      <c r="D5" s="73">
        <f t="shared" ref="D5:D19" si="0">C5/$C$19</f>
        <v>0.41597108565193669</v>
      </c>
      <c r="E5" s="225">
        <v>148</v>
      </c>
      <c r="F5" s="226">
        <v>283761</v>
      </c>
      <c r="G5" s="73">
        <f t="shared" ref="G5:G19" si="1">F5/$F$19</f>
        <v>0.44472045211623878</v>
      </c>
      <c r="H5"/>
      <c r="I5" s="465">
        <f t="shared" ref="I5:J19" si="2">E5-B5</f>
        <v>10</v>
      </c>
      <c r="J5" s="466">
        <f t="shared" si="2"/>
        <v>39769</v>
      </c>
      <c r="K5" s="406">
        <f t="shared" ref="K5:K19" si="3">J5/C5</f>
        <v>0.16299304895242467</v>
      </c>
    </row>
    <row r="6" spans="1:11" s="329" customFormat="1" ht="18" customHeight="1">
      <c r="A6" s="467" t="s">
        <v>194</v>
      </c>
      <c r="B6" s="468">
        <v>172</v>
      </c>
      <c r="C6" s="469">
        <v>72053</v>
      </c>
      <c r="D6" s="74">
        <f t="shared" si="0"/>
        <v>0.12283994817239498</v>
      </c>
      <c r="E6" s="227">
        <v>166</v>
      </c>
      <c r="F6" s="228">
        <v>68975</v>
      </c>
      <c r="G6" s="74">
        <f t="shared" si="1"/>
        <v>0.10810010249723383</v>
      </c>
      <c r="H6"/>
      <c r="I6" s="468">
        <f t="shared" si="2"/>
        <v>-6</v>
      </c>
      <c r="J6" s="469">
        <f t="shared" si="2"/>
        <v>-3078</v>
      </c>
      <c r="K6" s="407">
        <f t="shared" si="3"/>
        <v>-4.2718554397457427E-2</v>
      </c>
    </row>
    <row r="7" spans="1:11" s="329" customFormat="1" ht="18" customHeight="1">
      <c r="A7" s="467" t="s">
        <v>195</v>
      </c>
      <c r="B7" s="468">
        <v>349</v>
      </c>
      <c r="C7" s="469">
        <v>72556</v>
      </c>
      <c r="D7" s="74">
        <f t="shared" si="0"/>
        <v>0.1236974904528096</v>
      </c>
      <c r="E7" s="227">
        <v>365</v>
      </c>
      <c r="F7" s="228">
        <v>75939</v>
      </c>
      <c r="G7" s="74">
        <f t="shared" si="1"/>
        <v>0.11901433394037607</v>
      </c>
      <c r="H7"/>
      <c r="I7" s="468">
        <f t="shared" si="2"/>
        <v>16</v>
      </c>
      <c r="J7" s="469">
        <f t="shared" si="2"/>
        <v>3383</v>
      </c>
      <c r="K7" s="407">
        <f t="shared" si="3"/>
        <v>4.6626054358013119E-2</v>
      </c>
    </row>
    <row r="8" spans="1:11" s="329" customFormat="1" ht="18" customHeight="1">
      <c r="A8" s="467" t="s">
        <v>196</v>
      </c>
      <c r="B8" s="468">
        <v>397</v>
      </c>
      <c r="C8" s="469">
        <v>46167</v>
      </c>
      <c r="D8" s="74">
        <f t="shared" si="0"/>
        <v>7.8708060556464815E-2</v>
      </c>
      <c r="E8" s="227">
        <v>419</v>
      </c>
      <c r="F8" s="228">
        <v>48687</v>
      </c>
      <c r="G8" s="74">
        <f t="shared" si="1"/>
        <v>7.6304018706528795E-2</v>
      </c>
      <c r="H8"/>
      <c r="I8" s="468">
        <f t="shared" si="2"/>
        <v>22</v>
      </c>
      <c r="J8" s="469">
        <f t="shared" si="2"/>
        <v>2520</v>
      </c>
      <c r="K8" s="407">
        <f t="shared" si="3"/>
        <v>5.458444343362142E-2</v>
      </c>
    </row>
    <row r="9" spans="1:11" s="329" customFormat="1" ht="18" customHeight="1">
      <c r="A9" s="467" t="s">
        <v>197</v>
      </c>
      <c r="B9" s="468">
        <v>407</v>
      </c>
      <c r="C9" s="469">
        <v>29722</v>
      </c>
      <c r="D9" s="74">
        <f t="shared" si="0"/>
        <v>5.0671713038734315E-2</v>
      </c>
      <c r="E9" s="227">
        <v>442</v>
      </c>
      <c r="F9" s="228">
        <v>32305</v>
      </c>
      <c r="G9" s="74">
        <f t="shared" si="1"/>
        <v>5.0629558697689578E-2</v>
      </c>
      <c r="H9"/>
      <c r="I9" s="468">
        <f t="shared" si="2"/>
        <v>35</v>
      </c>
      <c r="J9" s="469">
        <f t="shared" si="2"/>
        <v>2583</v>
      </c>
      <c r="K9" s="407">
        <f t="shared" si="3"/>
        <v>8.6905322656617989E-2</v>
      </c>
    </row>
    <row r="10" spans="1:11" s="329" customFormat="1" ht="18" customHeight="1">
      <c r="A10" s="467" t="s">
        <v>198</v>
      </c>
      <c r="B10" s="468">
        <v>877</v>
      </c>
      <c r="C10" s="469">
        <v>37378</v>
      </c>
      <c r="D10" s="74">
        <f t="shared" si="0"/>
        <v>6.3724086197490454E-2</v>
      </c>
      <c r="E10" s="227">
        <v>931</v>
      </c>
      <c r="F10" s="228">
        <v>39303</v>
      </c>
      <c r="G10" s="74">
        <f t="shared" si="1"/>
        <v>6.1597076164534706E-2</v>
      </c>
      <c r="H10"/>
      <c r="I10" s="468">
        <f t="shared" si="2"/>
        <v>54</v>
      </c>
      <c r="J10" s="469">
        <f t="shared" si="2"/>
        <v>1925</v>
      </c>
      <c r="K10" s="407">
        <f t="shared" si="3"/>
        <v>5.150088287227781E-2</v>
      </c>
    </row>
    <row r="11" spans="1:11" s="329" customFormat="1" ht="18" customHeight="1">
      <c r="A11" s="467" t="s">
        <v>199</v>
      </c>
      <c r="B11" s="468">
        <v>4426</v>
      </c>
      <c r="C11" s="469">
        <v>56923</v>
      </c>
      <c r="D11" s="74">
        <f t="shared" si="0"/>
        <v>9.7045485542825966E-2</v>
      </c>
      <c r="E11" s="227">
        <v>4557</v>
      </c>
      <c r="F11" s="228">
        <v>58918</v>
      </c>
      <c r="G11" s="74">
        <f t="shared" si="1"/>
        <v>9.2338410133121024E-2</v>
      </c>
      <c r="H11"/>
      <c r="I11" s="468">
        <f t="shared" si="2"/>
        <v>131</v>
      </c>
      <c r="J11" s="469">
        <f t="shared" si="2"/>
        <v>1995</v>
      </c>
      <c r="K11" s="407">
        <f t="shared" si="3"/>
        <v>3.5047344658573863E-2</v>
      </c>
    </row>
    <row r="12" spans="1:11" s="329" customFormat="1" ht="18" customHeight="1">
      <c r="A12" s="467" t="s">
        <v>200</v>
      </c>
      <c r="B12" s="468">
        <v>3193</v>
      </c>
      <c r="C12" s="469">
        <v>13523</v>
      </c>
      <c r="D12" s="74">
        <f t="shared" si="0"/>
        <v>2.3054759956355701E-2</v>
      </c>
      <c r="E12" s="227">
        <v>3607</v>
      </c>
      <c r="F12" s="228">
        <v>14835</v>
      </c>
      <c r="G12" s="74">
        <f t="shared" si="1"/>
        <v>2.3249945930358302E-2</v>
      </c>
      <c r="H12"/>
      <c r="I12" s="468">
        <f t="shared" si="2"/>
        <v>414</v>
      </c>
      <c r="J12" s="469">
        <f t="shared" si="2"/>
        <v>1312</v>
      </c>
      <c r="K12" s="407">
        <f t="shared" si="3"/>
        <v>9.7019892035790881E-2</v>
      </c>
    </row>
    <row r="13" spans="1:11" s="329" customFormat="1" ht="18" customHeight="1">
      <c r="A13" s="467" t="s">
        <v>201</v>
      </c>
      <c r="B13" s="468">
        <v>8961</v>
      </c>
      <c r="C13" s="469">
        <v>12482</v>
      </c>
      <c r="D13" s="74">
        <f t="shared" si="0"/>
        <v>2.1280005455537369E-2</v>
      </c>
      <c r="E13" s="227">
        <v>9692</v>
      </c>
      <c r="F13" s="228">
        <v>13316</v>
      </c>
      <c r="G13" s="74">
        <f t="shared" si="1"/>
        <v>2.0869314459632703E-2</v>
      </c>
      <c r="H13"/>
      <c r="I13" s="468">
        <f t="shared" si="2"/>
        <v>731</v>
      </c>
      <c r="J13" s="469">
        <f t="shared" si="2"/>
        <v>834</v>
      </c>
      <c r="K13" s="407">
        <f t="shared" si="3"/>
        <v>6.6816215350104152E-2</v>
      </c>
    </row>
    <row r="14" spans="1:11" s="329" customFormat="1" ht="18" customHeight="1">
      <c r="A14" s="467" t="s">
        <v>202</v>
      </c>
      <c r="B14" s="468">
        <v>2875</v>
      </c>
      <c r="C14" s="469">
        <v>1225</v>
      </c>
      <c r="D14" s="74">
        <f t="shared" si="0"/>
        <v>2.0884478996181124E-3</v>
      </c>
      <c r="E14" s="227">
        <v>3209</v>
      </c>
      <c r="F14" s="228">
        <v>1370</v>
      </c>
      <c r="G14" s="74">
        <f t="shared" si="1"/>
        <v>2.1471133080276962E-3</v>
      </c>
      <c r="H14"/>
      <c r="I14" s="468">
        <f t="shared" si="2"/>
        <v>334</v>
      </c>
      <c r="J14" s="469">
        <f t="shared" si="2"/>
        <v>145</v>
      </c>
      <c r="K14" s="407">
        <f t="shared" si="3"/>
        <v>0.11836734693877551</v>
      </c>
    </row>
    <row r="15" spans="1:11" s="329" customFormat="1" ht="18" customHeight="1">
      <c r="A15" s="467" t="s">
        <v>203</v>
      </c>
      <c r="B15" s="468">
        <v>2027</v>
      </c>
      <c r="C15" s="469">
        <v>410</v>
      </c>
      <c r="D15" s="74">
        <f t="shared" si="0"/>
        <v>6.9899072558647028E-4</v>
      </c>
      <c r="E15" s="227">
        <v>2661</v>
      </c>
      <c r="F15" s="228">
        <v>512</v>
      </c>
      <c r="G15" s="74">
        <f t="shared" si="1"/>
        <v>8.0242482752567921E-4</v>
      </c>
      <c r="H15"/>
      <c r="I15" s="468">
        <f t="shared" si="2"/>
        <v>634</v>
      </c>
      <c r="J15" s="469">
        <f t="shared" si="2"/>
        <v>102</v>
      </c>
      <c r="K15" s="407">
        <f t="shared" si="3"/>
        <v>0.24878048780487805</v>
      </c>
    </row>
    <row r="16" spans="1:11" s="329" customFormat="1" ht="18" customHeight="1">
      <c r="A16" s="467" t="s">
        <v>204</v>
      </c>
      <c r="B16" s="468">
        <v>963</v>
      </c>
      <c r="C16" s="469">
        <v>85</v>
      </c>
      <c r="D16" s="74">
        <f t="shared" si="0"/>
        <v>1.449127114020731E-4</v>
      </c>
      <c r="E16" s="227">
        <v>1103</v>
      </c>
      <c r="F16" s="228">
        <v>96</v>
      </c>
      <c r="G16" s="74">
        <f t="shared" si="1"/>
        <v>1.5045465516106484E-4</v>
      </c>
      <c r="H16"/>
      <c r="I16" s="468">
        <f t="shared" si="2"/>
        <v>140</v>
      </c>
      <c r="J16" s="469">
        <f t="shared" si="2"/>
        <v>11</v>
      </c>
      <c r="K16" s="407">
        <f t="shared" si="3"/>
        <v>0.12941176470588237</v>
      </c>
    </row>
    <row r="17" spans="1:11" s="329" customFormat="1" ht="18" customHeight="1">
      <c r="A17" s="467" t="s">
        <v>205</v>
      </c>
      <c r="B17" s="468">
        <v>744</v>
      </c>
      <c r="C17" s="469">
        <v>33</v>
      </c>
      <c r="D17" s="74">
        <f t="shared" si="0"/>
        <v>5.626022913256956E-5</v>
      </c>
      <c r="E17" s="227">
        <v>833</v>
      </c>
      <c r="F17" s="228">
        <v>37</v>
      </c>
      <c r="G17" s="74">
        <f t="shared" si="1"/>
        <v>5.7987731676660407E-5</v>
      </c>
      <c r="H17"/>
      <c r="I17" s="468">
        <f t="shared" si="2"/>
        <v>89</v>
      </c>
      <c r="J17" s="469">
        <f t="shared" si="2"/>
        <v>4</v>
      </c>
      <c r="K17" s="407">
        <f t="shared" si="3"/>
        <v>0.12121212121212122</v>
      </c>
    </row>
    <row r="18" spans="1:11" s="329" customFormat="1" ht="18" customHeight="1" thickBot="1">
      <c r="A18" s="470" t="s">
        <v>206</v>
      </c>
      <c r="B18" s="471">
        <v>896</v>
      </c>
      <c r="C18" s="472">
        <v>11</v>
      </c>
      <c r="D18" s="75">
        <f t="shared" si="0"/>
        <v>1.8753409710856518E-5</v>
      </c>
      <c r="E18" s="229">
        <v>1157</v>
      </c>
      <c r="F18" s="230">
        <v>12</v>
      </c>
      <c r="G18" s="75">
        <f t="shared" si="1"/>
        <v>1.8806831895133105E-5</v>
      </c>
      <c r="H18"/>
      <c r="I18" s="471">
        <f t="shared" si="2"/>
        <v>261</v>
      </c>
      <c r="J18" s="472">
        <f t="shared" si="2"/>
        <v>1</v>
      </c>
      <c r="K18" s="408">
        <f t="shared" si="3"/>
        <v>9.0909090909090912E-2</v>
      </c>
    </row>
    <row r="19" spans="1:11" s="480" customFormat="1" ht="18" customHeight="1" thickBot="1">
      <c r="A19" s="473" t="s">
        <v>50</v>
      </c>
      <c r="B19" s="474">
        <f>SUM(B5:B18)</f>
        <v>26425</v>
      </c>
      <c r="C19" s="474">
        <f>SUM(C5:C18)</f>
        <v>586560</v>
      </c>
      <c r="D19" s="475">
        <f t="shared" si="0"/>
        <v>1</v>
      </c>
      <c r="E19" s="474">
        <f>SUM(E5:E18)</f>
        <v>29290</v>
      </c>
      <c r="F19" s="474">
        <f>SUM(F5:F18)</f>
        <v>638066</v>
      </c>
      <c r="G19" s="476">
        <f t="shared" si="1"/>
        <v>1</v>
      </c>
      <c r="H19"/>
      <c r="I19" s="477">
        <f t="shared" si="2"/>
        <v>2865</v>
      </c>
      <c r="J19" s="478">
        <f t="shared" si="2"/>
        <v>51506</v>
      </c>
      <c r="K19" s="479">
        <f t="shared" si="3"/>
        <v>8.7810283687943261E-2</v>
      </c>
    </row>
    <row r="21" spans="1:11">
      <c r="A21" s="454"/>
      <c r="E21" s="942"/>
      <c r="F21" s="942"/>
    </row>
    <row r="22" spans="1:11">
      <c r="I22" s="481"/>
    </row>
  </sheetData>
  <mergeCells count="3">
    <mergeCell ref="B3:D3"/>
    <mergeCell ref="E3:G3"/>
    <mergeCell ref="I3:K3"/>
  </mergeCells>
  <printOptions horizontalCentered="1"/>
  <pageMargins left="0" right="0" top="0.35433070866141736" bottom="0.31496062992125984" header="0" footer="0.19685039370078741"/>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0"/>
  <sheetViews>
    <sheetView zoomScaleNormal="100" workbookViewId="0">
      <selection activeCell="A29" sqref="A29"/>
    </sheetView>
  </sheetViews>
  <sheetFormatPr baseColWidth="10" defaultColWidth="11.44140625" defaultRowHeight="14.4"/>
  <cols>
    <col min="1" max="1" width="57.5546875" style="8" customWidth="1"/>
    <col min="2" max="3" width="15.6640625" style="8" customWidth="1"/>
    <col min="4" max="4" width="2.33203125" customWidth="1"/>
    <col min="5" max="6" width="14.6640625" style="9" customWidth="1"/>
    <col min="7" max="16384" width="11.44140625" style="8"/>
  </cols>
  <sheetData>
    <row r="1" spans="1:8" s="1" customFormat="1" ht="45" customHeight="1">
      <c r="A1" s="11" t="s">
        <v>1</v>
      </c>
      <c r="B1" s="10"/>
      <c r="C1" s="10"/>
      <c r="D1" s="10"/>
      <c r="E1" s="10"/>
      <c r="F1" s="10"/>
    </row>
    <row r="2" spans="1:8" s="1" customFormat="1" ht="15" customHeight="1" thickBot="1">
      <c r="D2"/>
      <c r="E2" s="2"/>
      <c r="F2" s="2"/>
    </row>
    <row r="3" spans="1:8" s="1" customFormat="1" ht="19.95" customHeight="1" thickBot="1">
      <c r="A3" s="3"/>
      <c r="B3" s="907">
        <v>2020</v>
      </c>
      <c r="C3" s="908">
        <v>2021</v>
      </c>
      <c r="D3" s="4"/>
      <c r="E3" s="1107" t="s">
        <v>2</v>
      </c>
      <c r="F3" s="1108"/>
    </row>
    <row r="4" spans="1:8" s="6" customFormat="1" ht="27" customHeight="1" thickBot="1">
      <c r="A4" s="5"/>
      <c r="B4" s="487" t="s">
        <v>3</v>
      </c>
      <c r="C4" s="487" t="s">
        <v>4</v>
      </c>
      <c r="D4" s="909"/>
      <c r="E4" s="487" t="s">
        <v>5</v>
      </c>
      <c r="F4" s="490" t="s">
        <v>6</v>
      </c>
      <c r="G4"/>
      <c r="H4"/>
    </row>
    <row r="5" spans="1:8" s="1" customFormat="1" ht="19.95" customHeight="1" thickBot="1">
      <c r="A5" s="488" t="s">
        <v>7</v>
      </c>
      <c r="B5" s="776">
        <v>3627078.6031332007</v>
      </c>
      <c r="C5" s="778">
        <v>4170390.64285956</v>
      </c>
      <c r="D5" s="909"/>
      <c r="E5" s="776">
        <f>C5-B5</f>
        <v>543312.0397263593</v>
      </c>
      <c r="F5" s="491">
        <f>(C5-B5)/B5</f>
        <v>0.14979329073735179</v>
      </c>
    </row>
    <row r="6" spans="1:8" s="1" customFormat="1" ht="19.95" customHeight="1" thickBot="1">
      <c r="A6" s="489" t="s">
        <v>8</v>
      </c>
      <c r="B6" s="777">
        <v>174697.98</v>
      </c>
      <c r="C6" s="779">
        <v>144574.34</v>
      </c>
      <c r="D6" s="909"/>
      <c r="E6" s="777">
        <f>C6-B6</f>
        <v>-30123.640000000014</v>
      </c>
      <c r="F6" s="492">
        <f>(C6-B6)/B6</f>
        <v>-0.17243267495136472</v>
      </c>
    </row>
    <row r="10" spans="1:8">
      <c r="A10" s="7"/>
      <c r="B10" s="7"/>
    </row>
  </sheetData>
  <mergeCells count="1">
    <mergeCell ref="E3:F3"/>
  </mergeCells>
  <printOptions horizontalCentered="1"/>
  <pageMargins left="0" right="0" top="0.36" bottom="0.33" header="0" footer="0.19685039370078741"/>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30"/>
  <sheetViews>
    <sheetView zoomScaleNormal="100" workbookViewId="0">
      <selection activeCell="F34" sqref="F34"/>
    </sheetView>
  </sheetViews>
  <sheetFormatPr baseColWidth="10" defaultColWidth="11.5546875" defaultRowHeight="14.4"/>
  <cols>
    <col min="1" max="1" width="29.6640625" style="322" customWidth="1"/>
    <col min="2" max="7" width="11.5546875" style="322"/>
    <col min="8" max="8" width="2.33203125" style="322" customWidth="1"/>
    <col min="9" max="16384" width="11.5546875" style="322"/>
  </cols>
  <sheetData>
    <row r="1" spans="1:12" s="401" customFormat="1" ht="45" customHeight="1">
      <c r="A1" s="320" t="s">
        <v>207</v>
      </c>
      <c r="B1" s="320"/>
      <c r="C1" s="320"/>
      <c r="D1" s="320"/>
      <c r="E1" s="320"/>
      <c r="F1" s="320"/>
      <c r="G1" s="320"/>
      <c r="H1" s="320"/>
      <c r="I1" s="320"/>
      <c r="J1" s="320"/>
      <c r="K1" s="320"/>
    </row>
    <row r="2" spans="1:12" s="401" customFormat="1" ht="15" customHeight="1" thickBot="1">
      <c r="A2" s="320"/>
      <c r="B2" s="320"/>
      <c r="C2" s="320"/>
      <c r="D2" s="320"/>
      <c r="E2" s="320"/>
      <c r="F2" s="320"/>
      <c r="G2" s="320"/>
      <c r="H2" s="320"/>
      <c r="I2" s="320"/>
      <c r="J2" s="320"/>
      <c r="K2" s="320"/>
    </row>
    <row r="3" spans="1:12" ht="15" thickBot="1">
      <c r="A3" s="455"/>
      <c r="B3" s="1114">
        <v>44196</v>
      </c>
      <c r="C3" s="1115"/>
      <c r="D3" s="1116"/>
      <c r="E3" s="1114">
        <v>44561</v>
      </c>
      <c r="F3" s="1115"/>
      <c r="G3" s="1116"/>
      <c r="H3"/>
      <c r="I3" s="1117" t="s">
        <v>187</v>
      </c>
      <c r="J3" s="1118"/>
      <c r="K3" s="1119"/>
    </row>
    <row r="4" spans="1:12" s="72" customFormat="1" ht="27" customHeight="1" thickBot="1">
      <c r="A4" s="482"/>
      <c r="B4" s="333" t="s">
        <v>189</v>
      </c>
      <c r="C4" s="459" t="s">
        <v>5</v>
      </c>
      <c r="D4" s="460" t="s">
        <v>190</v>
      </c>
      <c r="E4" s="333" t="s">
        <v>189</v>
      </c>
      <c r="F4" s="459" t="s">
        <v>5</v>
      </c>
      <c r="G4" s="460" t="s">
        <v>190</v>
      </c>
      <c r="H4"/>
      <c r="I4" s="461" t="s">
        <v>191</v>
      </c>
      <c r="J4" s="462" t="s">
        <v>192</v>
      </c>
      <c r="K4" s="463" t="s">
        <v>6</v>
      </c>
    </row>
    <row r="5" spans="1:12" s="329" customFormat="1" ht="18" customHeight="1">
      <c r="A5" s="483" t="s">
        <v>208</v>
      </c>
      <c r="B5" s="465">
        <v>605</v>
      </c>
      <c r="C5" s="466">
        <v>73953</v>
      </c>
      <c r="D5" s="73">
        <f t="shared" ref="D5:D28" si="0">C5/$C$28</f>
        <v>0.12607981832967641</v>
      </c>
      <c r="E5" s="225">
        <v>621</v>
      </c>
      <c r="F5" s="226">
        <v>73863</v>
      </c>
      <c r="G5" s="73">
        <f>F5/$F$28</f>
        <v>0.1157612962983279</v>
      </c>
      <c r="H5"/>
      <c r="I5" s="465">
        <f t="shared" ref="I5:J28" si="1">E5-B5</f>
        <v>16</v>
      </c>
      <c r="J5" s="466">
        <f t="shared" si="1"/>
        <v>-90</v>
      </c>
      <c r="K5" s="406">
        <f t="shared" ref="K5:K28" si="2">IF(ISERROR(J5/C5),"-",J5/C5)</f>
        <v>-1.2169891687963978E-3</v>
      </c>
      <c r="L5" s="322"/>
    </row>
    <row r="6" spans="1:12" s="329" customFormat="1" ht="18" customHeight="1">
      <c r="A6" s="484" t="s">
        <v>209</v>
      </c>
      <c r="B6" s="468">
        <v>6356</v>
      </c>
      <c r="C6" s="469">
        <v>352993</v>
      </c>
      <c r="D6" s="74">
        <f t="shared" si="0"/>
        <v>0.60180511015979687</v>
      </c>
      <c r="E6" s="227">
        <v>6944</v>
      </c>
      <c r="F6" s="228">
        <v>394657</v>
      </c>
      <c r="G6" s="74">
        <f t="shared" ref="G6:G28" si="3">F6/$F$28</f>
        <v>0.61852356272029563</v>
      </c>
      <c r="H6"/>
      <c r="I6" s="468">
        <f t="shared" si="1"/>
        <v>588</v>
      </c>
      <c r="J6" s="469">
        <f t="shared" si="1"/>
        <v>41664</v>
      </c>
      <c r="K6" s="407">
        <f t="shared" si="2"/>
        <v>0.11803066916341118</v>
      </c>
      <c r="L6" s="322"/>
    </row>
    <row r="7" spans="1:12" s="329" customFormat="1" ht="18" customHeight="1">
      <c r="A7" s="484" t="s">
        <v>210</v>
      </c>
      <c r="B7" s="468">
        <v>3</v>
      </c>
      <c r="C7" s="469">
        <v>3</v>
      </c>
      <c r="D7" s="74">
        <f t="shared" si="0"/>
        <v>5.1145924437011238E-6</v>
      </c>
      <c r="E7" s="227">
        <v>2</v>
      </c>
      <c r="F7" s="228">
        <v>3</v>
      </c>
      <c r="G7" s="74">
        <f t="shared" si="3"/>
        <v>4.7017300799450835E-6</v>
      </c>
      <c r="H7"/>
      <c r="I7" s="468">
        <f t="shared" si="1"/>
        <v>-1</v>
      </c>
      <c r="J7" s="469">
        <f t="shared" si="1"/>
        <v>0</v>
      </c>
      <c r="K7" s="407">
        <f t="shared" si="2"/>
        <v>0</v>
      </c>
      <c r="L7" s="322"/>
    </row>
    <row r="8" spans="1:12" s="329" customFormat="1" ht="18" customHeight="1">
      <c r="A8" s="484" t="s">
        <v>211</v>
      </c>
      <c r="B8" s="468">
        <v>1</v>
      </c>
      <c r="C8" s="469">
        <v>5</v>
      </c>
      <c r="D8" s="74">
        <v>0</v>
      </c>
      <c r="E8" s="227">
        <v>1</v>
      </c>
      <c r="F8" s="228">
        <v>5</v>
      </c>
      <c r="G8" s="74">
        <f t="shared" si="3"/>
        <v>7.8362167999084726E-6</v>
      </c>
      <c r="H8"/>
      <c r="I8" s="468">
        <f t="shared" si="1"/>
        <v>0</v>
      </c>
      <c r="J8" s="469">
        <f t="shared" si="1"/>
        <v>0</v>
      </c>
      <c r="K8" s="407">
        <f t="shared" si="2"/>
        <v>0</v>
      </c>
      <c r="L8" s="322"/>
    </row>
    <row r="9" spans="1:12" s="329" customFormat="1" ht="18" customHeight="1">
      <c r="A9" s="484" t="s">
        <v>212</v>
      </c>
      <c r="B9" s="468">
        <v>1861</v>
      </c>
      <c r="C9" s="469">
        <v>52042</v>
      </c>
      <c r="D9" s="74">
        <f t="shared" si="0"/>
        <v>8.8724539985031298E-2</v>
      </c>
      <c r="E9" s="227">
        <v>2097</v>
      </c>
      <c r="F9" s="228">
        <v>59842</v>
      </c>
      <c r="G9" s="74">
        <f t="shared" si="3"/>
        <v>9.3786977148024572E-2</v>
      </c>
      <c r="H9"/>
      <c r="I9" s="468">
        <f t="shared" si="1"/>
        <v>236</v>
      </c>
      <c r="J9" s="469">
        <f t="shared" si="1"/>
        <v>7800</v>
      </c>
      <c r="K9" s="407">
        <f t="shared" si="2"/>
        <v>0.14987894392990278</v>
      </c>
      <c r="L9" s="322"/>
    </row>
    <row r="10" spans="1:12" s="329" customFormat="1" ht="18" customHeight="1">
      <c r="A10" s="484" t="s">
        <v>213</v>
      </c>
      <c r="B10" s="468">
        <v>260</v>
      </c>
      <c r="C10" s="469">
        <v>3820</v>
      </c>
      <c r="D10" s="74">
        <f t="shared" si="0"/>
        <v>6.5125810449794307E-3</v>
      </c>
      <c r="E10" s="227">
        <v>255</v>
      </c>
      <c r="F10" s="228">
        <v>4366</v>
      </c>
      <c r="G10" s="74">
        <f t="shared" si="3"/>
        <v>6.842584509680079E-3</v>
      </c>
      <c r="H10"/>
      <c r="I10" s="468">
        <f t="shared" si="1"/>
        <v>-5</v>
      </c>
      <c r="J10" s="469">
        <f t="shared" si="1"/>
        <v>546</v>
      </c>
      <c r="K10" s="407">
        <f t="shared" si="2"/>
        <v>0.14293193717277486</v>
      </c>
      <c r="L10" s="322"/>
    </row>
    <row r="11" spans="1:12" s="329" customFormat="1" ht="18" customHeight="1">
      <c r="A11" s="484" t="s">
        <v>214</v>
      </c>
      <c r="B11" s="468">
        <v>154</v>
      </c>
      <c r="C11" s="469">
        <v>1565</v>
      </c>
      <c r="D11" s="74">
        <f t="shared" si="0"/>
        <v>2.6681123914640862E-3</v>
      </c>
      <c r="E11" s="227">
        <v>158</v>
      </c>
      <c r="F11" s="228">
        <v>1606</v>
      </c>
      <c r="G11" s="74">
        <f t="shared" si="3"/>
        <v>2.5169928361306014E-3</v>
      </c>
      <c r="H11"/>
      <c r="I11" s="468">
        <f t="shared" si="1"/>
        <v>4</v>
      </c>
      <c r="J11" s="469">
        <f t="shared" si="1"/>
        <v>41</v>
      </c>
      <c r="K11" s="407">
        <f t="shared" si="2"/>
        <v>2.6198083067092651E-2</v>
      </c>
      <c r="L11" s="322"/>
    </row>
    <row r="12" spans="1:12" s="329" customFormat="1" ht="18" customHeight="1">
      <c r="A12" s="484" t="s">
        <v>215</v>
      </c>
      <c r="B12" s="468">
        <v>52</v>
      </c>
      <c r="C12" s="469">
        <v>50</v>
      </c>
      <c r="D12" s="74">
        <f t="shared" si="0"/>
        <v>8.5243207395018731E-5</v>
      </c>
      <c r="E12" s="227">
        <v>51</v>
      </c>
      <c r="F12" s="228">
        <v>36</v>
      </c>
      <c r="G12" s="74">
        <f t="shared" si="3"/>
        <v>5.6420760959341003E-5</v>
      </c>
      <c r="H12"/>
      <c r="I12" s="468">
        <f t="shared" si="1"/>
        <v>-1</v>
      </c>
      <c r="J12" s="469">
        <f t="shared" si="1"/>
        <v>-14</v>
      </c>
      <c r="K12" s="407">
        <f t="shared" si="2"/>
        <v>-0.28000000000000003</v>
      </c>
      <c r="L12" s="322"/>
    </row>
    <row r="13" spans="1:12" s="329" customFormat="1" ht="18" customHeight="1">
      <c r="A13" s="484" t="s">
        <v>216</v>
      </c>
      <c r="B13" s="468">
        <v>126</v>
      </c>
      <c r="C13" s="469">
        <v>538</v>
      </c>
      <c r="D13" s="74">
        <f t="shared" si="0"/>
        <v>9.1721691157040151E-4</v>
      </c>
      <c r="E13" s="227">
        <v>126</v>
      </c>
      <c r="F13" s="228">
        <v>562</v>
      </c>
      <c r="G13" s="74">
        <f t="shared" si="3"/>
        <v>8.807907683097124E-4</v>
      </c>
      <c r="H13"/>
      <c r="I13" s="468">
        <f t="shared" si="1"/>
        <v>0</v>
      </c>
      <c r="J13" s="469">
        <f t="shared" si="1"/>
        <v>24</v>
      </c>
      <c r="K13" s="407">
        <f t="shared" si="2"/>
        <v>4.4609665427509292E-2</v>
      </c>
      <c r="L13" s="322"/>
    </row>
    <row r="14" spans="1:12" s="329" customFormat="1" ht="18" customHeight="1">
      <c r="A14" s="484" t="s">
        <v>217</v>
      </c>
      <c r="B14" s="468">
        <v>4</v>
      </c>
      <c r="C14" s="469">
        <v>4</v>
      </c>
      <c r="D14" s="74">
        <f t="shared" si="0"/>
        <v>6.8194565916014979E-6</v>
      </c>
      <c r="E14" s="227">
        <v>4</v>
      </c>
      <c r="F14" s="228">
        <v>2</v>
      </c>
      <c r="G14" s="74">
        <f t="shared" si="3"/>
        <v>3.134486719963389E-6</v>
      </c>
      <c r="H14"/>
      <c r="I14" s="468">
        <f t="shared" si="1"/>
        <v>0</v>
      </c>
      <c r="J14" s="469">
        <f t="shared" si="1"/>
        <v>-2</v>
      </c>
      <c r="K14" s="407">
        <f t="shared" si="2"/>
        <v>-0.5</v>
      </c>
      <c r="L14" s="322"/>
    </row>
    <row r="15" spans="1:12" s="329" customFormat="1" ht="18" customHeight="1">
      <c r="A15" s="484" t="s">
        <v>218</v>
      </c>
      <c r="B15" s="468">
        <v>2</v>
      </c>
      <c r="C15" s="469">
        <v>0</v>
      </c>
      <c r="D15" s="74">
        <f t="shared" si="0"/>
        <v>0</v>
      </c>
      <c r="E15" s="227">
        <v>2</v>
      </c>
      <c r="F15" s="228"/>
      <c r="G15" s="74">
        <f t="shared" si="3"/>
        <v>0</v>
      </c>
      <c r="H15"/>
      <c r="I15" s="468">
        <f t="shared" si="1"/>
        <v>0</v>
      </c>
      <c r="J15" s="469">
        <f t="shared" si="1"/>
        <v>0</v>
      </c>
      <c r="K15" s="407" t="str">
        <f t="shared" ref="K15" si="4">IF(ISERROR(J15/C15),"-",J15/C15)</f>
        <v>-</v>
      </c>
      <c r="L15" s="322"/>
    </row>
    <row r="16" spans="1:12" s="329" customFormat="1" ht="18" customHeight="1">
      <c r="A16" s="484" t="s">
        <v>219</v>
      </c>
      <c r="B16" s="468">
        <v>471</v>
      </c>
      <c r="C16" s="469">
        <v>390</v>
      </c>
      <c r="D16" s="74">
        <f t="shared" si="0"/>
        <v>6.6489701768114606E-4</v>
      </c>
      <c r="E16" s="227">
        <v>544</v>
      </c>
      <c r="F16" s="228">
        <v>457</v>
      </c>
      <c r="G16" s="74">
        <f t="shared" si="3"/>
        <v>7.1623021551163446E-4</v>
      </c>
      <c r="H16"/>
      <c r="I16" s="468">
        <f t="shared" si="1"/>
        <v>73</v>
      </c>
      <c r="J16" s="469">
        <f t="shared" si="1"/>
        <v>67</v>
      </c>
      <c r="K16" s="407">
        <f t="shared" si="2"/>
        <v>0.1717948717948718</v>
      </c>
      <c r="L16" s="322"/>
    </row>
    <row r="17" spans="1:12" s="329" customFormat="1" ht="18" customHeight="1">
      <c r="A17" s="484" t="s">
        <v>220</v>
      </c>
      <c r="B17" s="468">
        <v>52</v>
      </c>
      <c r="C17" s="469">
        <v>172</v>
      </c>
      <c r="D17" s="74">
        <f t="shared" si="0"/>
        <v>2.932366334388644E-4</v>
      </c>
      <c r="E17" s="227">
        <v>60</v>
      </c>
      <c r="F17" s="228">
        <v>212</v>
      </c>
      <c r="G17" s="74">
        <f t="shared" si="3"/>
        <v>3.3225559231611927E-4</v>
      </c>
      <c r="H17"/>
      <c r="I17" s="468">
        <f t="shared" si="1"/>
        <v>8</v>
      </c>
      <c r="J17" s="469">
        <f t="shared" si="1"/>
        <v>40</v>
      </c>
      <c r="K17" s="407">
        <f t="shared" si="2"/>
        <v>0.23255813953488372</v>
      </c>
      <c r="L17" s="322"/>
    </row>
    <row r="18" spans="1:12" s="329" customFormat="1" ht="18" customHeight="1">
      <c r="A18" s="484" t="s">
        <v>221</v>
      </c>
      <c r="B18" s="468">
        <v>3</v>
      </c>
      <c r="C18" s="469">
        <v>8</v>
      </c>
      <c r="D18" s="74">
        <f t="shared" si="0"/>
        <v>1.3638913183202996E-5</v>
      </c>
      <c r="E18" s="227">
        <v>13</v>
      </c>
      <c r="F18" s="228">
        <v>21</v>
      </c>
      <c r="G18" s="74">
        <f t="shared" si="3"/>
        <v>3.2912110559615587E-5</v>
      </c>
      <c r="H18"/>
      <c r="I18" s="468">
        <f t="shared" si="1"/>
        <v>10</v>
      </c>
      <c r="J18" s="469">
        <f t="shared" si="1"/>
        <v>13</v>
      </c>
      <c r="K18" s="407">
        <f t="shared" si="2"/>
        <v>1.625</v>
      </c>
      <c r="L18" s="322"/>
    </row>
    <row r="19" spans="1:12" s="329" customFormat="1" ht="18" customHeight="1">
      <c r="A19" s="484" t="s">
        <v>222</v>
      </c>
      <c r="B19" s="468">
        <v>4</v>
      </c>
      <c r="C19" s="469">
        <v>115</v>
      </c>
      <c r="D19" s="74">
        <f t="shared" si="0"/>
        <v>1.9605937700854306E-4</v>
      </c>
      <c r="E19" s="227">
        <v>4</v>
      </c>
      <c r="F19" s="228">
        <v>12</v>
      </c>
      <c r="G19" s="74">
        <f t="shared" si="3"/>
        <v>1.8806920319780334E-5</v>
      </c>
      <c r="H19"/>
      <c r="I19" s="468">
        <f t="shared" si="1"/>
        <v>0</v>
      </c>
      <c r="J19" s="469">
        <f t="shared" si="1"/>
        <v>-103</v>
      </c>
      <c r="K19" s="407">
        <f t="shared" si="2"/>
        <v>-0.89565217391304353</v>
      </c>
      <c r="L19" s="322"/>
    </row>
    <row r="20" spans="1:12" s="329" customFormat="1" ht="18" customHeight="1">
      <c r="A20" s="484" t="s">
        <v>223</v>
      </c>
      <c r="B20" s="468">
        <v>12</v>
      </c>
      <c r="C20" s="469">
        <v>8</v>
      </c>
      <c r="D20" s="74">
        <f t="shared" si="0"/>
        <v>1.3638913183202996E-5</v>
      </c>
      <c r="E20" s="227">
        <v>10</v>
      </c>
      <c r="F20" s="228">
        <v>5</v>
      </c>
      <c r="G20" s="74">
        <f t="shared" si="3"/>
        <v>7.8362167999084726E-6</v>
      </c>
      <c r="H20"/>
      <c r="I20" s="468">
        <f t="shared" si="1"/>
        <v>-2</v>
      </c>
      <c r="J20" s="469">
        <f t="shared" si="1"/>
        <v>-3</v>
      </c>
      <c r="K20" s="407">
        <f t="shared" si="2"/>
        <v>-0.375</v>
      </c>
      <c r="L20" s="322"/>
    </row>
    <row r="21" spans="1:12" s="329" customFormat="1" ht="18" customHeight="1">
      <c r="A21" s="484" t="s">
        <v>224</v>
      </c>
      <c r="B21" s="468">
        <v>2</v>
      </c>
      <c r="C21" s="469"/>
      <c r="D21" s="74">
        <f t="shared" si="0"/>
        <v>0</v>
      </c>
      <c r="E21" s="227"/>
      <c r="F21" s="228"/>
      <c r="G21" s="74">
        <f t="shared" si="3"/>
        <v>0</v>
      </c>
      <c r="H21"/>
      <c r="I21" s="468">
        <f t="shared" si="1"/>
        <v>-2</v>
      </c>
      <c r="J21" s="469">
        <f t="shared" si="1"/>
        <v>0</v>
      </c>
      <c r="K21" s="407" t="str">
        <f t="shared" si="2"/>
        <v>-</v>
      </c>
      <c r="L21" s="322"/>
    </row>
    <row r="22" spans="1:12" s="329" customFormat="1" ht="18" customHeight="1">
      <c r="A22" s="484" t="s">
        <v>225</v>
      </c>
      <c r="B22" s="468">
        <v>43</v>
      </c>
      <c r="C22" s="469">
        <v>7901</v>
      </c>
      <c r="D22" s="74">
        <f t="shared" si="0"/>
        <v>1.3470131632560859E-2</v>
      </c>
      <c r="E22" s="227">
        <v>44</v>
      </c>
      <c r="F22" s="228">
        <v>7900</v>
      </c>
      <c r="G22" s="74">
        <f t="shared" si="3"/>
        <v>1.2381222543855387E-2</v>
      </c>
      <c r="H22"/>
      <c r="I22" s="468">
        <f t="shared" si="1"/>
        <v>1</v>
      </c>
      <c r="J22" s="469">
        <f t="shared" si="1"/>
        <v>-1</v>
      </c>
      <c r="K22" s="407">
        <f t="shared" si="2"/>
        <v>-1.2656625743576763E-4</v>
      </c>
      <c r="L22" s="322"/>
    </row>
    <row r="23" spans="1:12" s="329" customFormat="1" ht="18" customHeight="1">
      <c r="A23" s="484" t="s">
        <v>226</v>
      </c>
      <c r="B23" s="468">
        <v>114</v>
      </c>
      <c r="C23" s="469">
        <v>433</v>
      </c>
      <c r="D23" s="74">
        <f t="shared" si="0"/>
        <v>7.3820617604086216E-4</v>
      </c>
      <c r="E23" s="227">
        <v>131</v>
      </c>
      <c r="F23" s="228">
        <v>353</v>
      </c>
      <c r="G23" s="74">
        <f t="shared" si="3"/>
        <v>5.5323690607353817E-4</v>
      </c>
      <c r="H23"/>
      <c r="I23" s="468">
        <f t="shared" si="1"/>
        <v>17</v>
      </c>
      <c r="J23" s="469">
        <f t="shared" si="1"/>
        <v>-80</v>
      </c>
      <c r="K23" s="407">
        <f t="shared" si="2"/>
        <v>-0.18475750577367206</v>
      </c>
      <c r="L23" s="322"/>
    </row>
    <row r="24" spans="1:12" s="329" customFormat="1" ht="18" customHeight="1">
      <c r="A24" s="484" t="s">
        <v>227</v>
      </c>
      <c r="B24" s="468">
        <v>11</v>
      </c>
      <c r="C24" s="469">
        <v>653</v>
      </c>
      <c r="D24" s="74">
        <f t="shared" si="0"/>
        <v>1.1132762885789447E-3</v>
      </c>
      <c r="E24" s="227">
        <v>13</v>
      </c>
      <c r="F24" s="228">
        <v>676</v>
      </c>
      <c r="G24" s="74">
        <f t="shared" si="3"/>
        <v>1.0594565113476256E-3</v>
      </c>
      <c r="H24"/>
      <c r="I24" s="468">
        <f t="shared" si="1"/>
        <v>2</v>
      </c>
      <c r="J24" s="469">
        <f t="shared" si="1"/>
        <v>23</v>
      </c>
      <c r="K24" s="407">
        <f t="shared" si="2"/>
        <v>3.5222052067381319E-2</v>
      </c>
      <c r="L24" s="322"/>
    </row>
    <row r="25" spans="1:12" s="329" customFormat="1" ht="18" customHeight="1">
      <c r="A25" s="484" t="s">
        <v>228</v>
      </c>
      <c r="B25" s="468">
        <v>2939</v>
      </c>
      <c r="C25" s="469">
        <v>10671</v>
      </c>
      <c r="D25" s="74">
        <f t="shared" si="0"/>
        <v>1.8192605322244898E-2</v>
      </c>
      <c r="E25" s="227">
        <v>3264</v>
      </c>
      <c r="F25" s="228">
        <v>11423</v>
      </c>
      <c r="G25" s="74">
        <f t="shared" si="3"/>
        <v>1.7902620901070896E-2</v>
      </c>
      <c r="H25"/>
      <c r="I25" s="468">
        <f t="shared" si="1"/>
        <v>325</v>
      </c>
      <c r="J25" s="469">
        <f t="shared" si="1"/>
        <v>752</v>
      </c>
      <c r="K25" s="407">
        <f t="shared" si="2"/>
        <v>7.0471371005528999E-2</v>
      </c>
      <c r="L25" s="322"/>
    </row>
    <row r="26" spans="1:12" s="329" customFormat="1" ht="18" customHeight="1">
      <c r="A26" s="484" t="s">
        <v>229</v>
      </c>
      <c r="B26" s="468">
        <v>1119</v>
      </c>
      <c r="C26" s="469">
        <v>2308</v>
      </c>
      <c r="D26" s="74">
        <f t="shared" si="0"/>
        <v>3.9348264533540641E-3</v>
      </c>
      <c r="E26" s="227">
        <v>1510</v>
      </c>
      <c r="F26" s="228">
        <v>2971</v>
      </c>
      <c r="G26" s="74">
        <f t="shared" si="3"/>
        <v>4.656280022505615E-3</v>
      </c>
      <c r="H26"/>
      <c r="I26" s="468">
        <f t="shared" si="1"/>
        <v>391</v>
      </c>
      <c r="J26" s="469">
        <f t="shared" si="1"/>
        <v>663</v>
      </c>
      <c r="K26" s="407">
        <f t="shared" si="2"/>
        <v>0.28726169844020799</v>
      </c>
      <c r="L26" s="322"/>
    </row>
    <row r="27" spans="1:12" s="329" customFormat="1" ht="18" customHeight="1" thickBot="1">
      <c r="A27" s="484" t="s">
        <v>230</v>
      </c>
      <c r="B27" s="471">
        <v>12231</v>
      </c>
      <c r="C27" s="472">
        <v>78925</v>
      </c>
      <c r="D27" s="75">
        <f t="shared" si="0"/>
        <v>0.13455640287303705</v>
      </c>
      <c r="E27" s="229">
        <v>13426</v>
      </c>
      <c r="F27" s="230">
        <v>79091</v>
      </c>
      <c r="G27" s="75">
        <f t="shared" si="3"/>
        <v>0.1239548445843122</v>
      </c>
      <c r="H27"/>
      <c r="I27" s="468">
        <f t="shared" si="1"/>
        <v>1195</v>
      </c>
      <c r="J27" s="469">
        <f t="shared" si="1"/>
        <v>166</v>
      </c>
      <c r="K27" s="408">
        <f t="shared" si="2"/>
        <v>2.1032625910674691E-3</v>
      </c>
      <c r="L27" s="322"/>
    </row>
    <row r="28" spans="1:12" s="480" customFormat="1" ht="15" thickBot="1">
      <c r="A28" s="485" t="s">
        <v>50</v>
      </c>
      <c r="B28" s="474">
        <f>SUM(B5:B27)</f>
        <v>26425</v>
      </c>
      <c r="C28" s="474">
        <f>SUM(C5:C27)</f>
        <v>586557</v>
      </c>
      <c r="D28" s="476">
        <f t="shared" si="0"/>
        <v>1</v>
      </c>
      <c r="E28" s="486">
        <f>SUM(E5:E27)</f>
        <v>29280</v>
      </c>
      <c r="F28" s="474">
        <f>SUM(F5:F27)</f>
        <v>638063</v>
      </c>
      <c r="G28" s="476">
        <f t="shared" si="3"/>
        <v>1</v>
      </c>
      <c r="H28"/>
      <c r="I28" s="477">
        <f t="shared" si="1"/>
        <v>2855</v>
      </c>
      <c r="J28" s="478">
        <f t="shared" si="1"/>
        <v>51506</v>
      </c>
      <c r="K28" s="479">
        <f t="shared" si="2"/>
        <v>8.7810732801756691E-2</v>
      </c>
      <c r="L28" s="322"/>
    </row>
    <row r="30" spans="1:12">
      <c r="F30" s="454"/>
    </row>
  </sheetData>
  <mergeCells count="3">
    <mergeCell ref="B3:D3"/>
    <mergeCell ref="E3:G3"/>
    <mergeCell ref="I3:K3"/>
  </mergeCells>
  <printOptions horizontalCentered="1"/>
  <pageMargins left="0" right="0" top="0.35433070866141736" bottom="0.31496062992125984" header="0" footer="0.19685039370078741"/>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40"/>
  <sheetViews>
    <sheetView topLeftCell="A4" zoomScaleNormal="100" workbookViewId="0">
      <selection activeCell="F37" sqref="F37"/>
    </sheetView>
  </sheetViews>
  <sheetFormatPr baseColWidth="10" defaultColWidth="8.88671875" defaultRowHeight="13.2"/>
  <cols>
    <col min="1" max="1" width="69" style="279" customWidth="1"/>
    <col min="2" max="2" width="18.44140625" style="279" customWidth="1"/>
    <col min="3" max="3" width="22.109375" style="279" customWidth="1"/>
    <col min="4" max="16384" width="8.88671875" style="279"/>
  </cols>
  <sheetData>
    <row r="1" spans="1:11" s="78" customFormat="1" ht="45" customHeight="1">
      <c r="A1" s="81" t="s">
        <v>231</v>
      </c>
      <c r="B1" s="81"/>
      <c r="C1" s="81"/>
      <c r="D1" s="81"/>
      <c r="E1" s="81"/>
      <c r="F1" s="81"/>
      <c r="G1" s="81"/>
      <c r="H1" s="81"/>
      <c r="I1" s="81"/>
      <c r="J1" s="81"/>
      <c r="K1" s="81"/>
    </row>
    <row r="2" spans="1:11" s="79" customFormat="1"/>
    <row r="3" spans="1:11" s="283" customFormat="1"/>
    <row r="4" spans="1:11" s="283" customFormat="1"/>
    <row r="5" spans="1:11" s="283" customFormat="1"/>
    <row r="6" spans="1:11" s="283" customFormat="1"/>
    <row r="7" spans="1:11" s="283" customFormat="1"/>
    <row r="8" spans="1:11" s="283" customFormat="1"/>
    <row r="9" spans="1:11" s="283" customFormat="1"/>
    <row r="10" spans="1:11" s="283" customFormat="1"/>
    <row r="11" spans="1:11" s="283" customFormat="1"/>
    <row r="12" spans="1:11" s="283" customFormat="1"/>
    <row r="13" spans="1:11" s="283" customFormat="1"/>
    <row r="14" spans="1:11" s="283" customFormat="1"/>
    <row r="15" spans="1:11" s="283" customFormat="1"/>
    <row r="16" spans="1:11" s="283" customFormat="1"/>
    <row r="17" spans="1:2" s="283" customFormat="1"/>
    <row r="18" spans="1:2" s="283" customFormat="1"/>
    <row r="19" spans="1:2" s="283" customFormat="1"/>
    <row r="20" spans="1:2" s="283" customFormat="1"/>
    <row r="21" spans="1:2" s="283" customFormat="1"/>
    <row r="22" spans="1:2" s="283" customFormat="1"/>
    <row r="23" spans="1:2" s="283" customFormat="1"/>
    <row r="24" spans="1:2" s="283" customFormat="1"/>
    <row r="25" spans="1:2" s="283" customFormat="1"/>
    <row r="26" spans="1:2" s="283" customFormat="1"/>
    <row r="27" spans="1:2" s="283" customFormat="1"/>
    <row r="28" spans="1:2" s="283" customFormat="1"/>
    <row r="29" spans="1:2" s="283" customFormat="1"/>
    <row r="30" spans="1:2" s="283" customFormat="1" ht="13.8" thickBot="1">
      <c r="A30" s="762"/>
    </row>
    <row r="31" spans="1:2" s="283" customFormat="1" ht="24.6" thickBot="1">
      <c r="A31" s="295"/>
      <c r="B31" s="699" t="s">
        <v>232</v>
      </c>
    </row>
    <row r="32" spans="1:2" s="283" customFormat="1" ht="18" customHeight="1">
      <c r="A32" s="700" t="s">
        <v>233</v>
      </c>
      <c r="B32" s="995">
        <v>0.3291</v>
      </c>
    </row>
    <row r="33" spans="1:2" s="283" customFormat="1" ht="18" customHeight="1">
      <c r="A33" s="701" t="s">
        <v>234</v>
      </c>
      <c r="B33" s="996">
        <v>0.1953</v>
      </c>
    </row>
    <row r="34" spans="1:2" s="283" customFormat="1" ht="18" customHeight="1">
      <c r="A34" s="701" t="s">
        <v>235</v>
      </c>
      <c r="B34" s="996">
        <v>0.191</v>
      </c>
    </row>
    <row r="35" spans="1:2" s="283" customFormat="1" ht="18" customHeight="1">
      <c r="A35" s="701" t="s">
        <v>236</v>
      </c>
      <c r="B35" s="996">
        <v>7.6899999999999996E-2</v>
      </c>
    </row>
    <row r="36" spans="1:2" s="283" customFormat="1" ht="18" customHeight="1">
      <c r="A36" s="701" t="s">
        <v>237</v>
      </c>
      <c r="B36" s="996">
        <v>6.7199999999999996E-2</v>
      </c>
    </row>
    <row r="37" spans="1:2" s="283" customFormat="1" ht="18" customHeight="1">
      <c r="A37" s="701" t="s">
        <v>238</v>
      </c>
      <c r="B37" s="996">
        <v>4.7300000000000002E-2</v>
      </c>
    </row>
    <row r="38" spans="1:2" ht="18" customHeight="1" thickBot="1">
      <c r="A38" s="702" t="s">
        <v>239</v>
      </c>
      <c r="B38" s="997">
        <v>9.3200000000000005E-2</v>
      </c>
    </row>
    <row r="40" spans="1:2">
      <c r="B40" s="289"/>
    </row>
  </sheetData>
  <printOptions horizontalCentered="1"/>
  <pageMargins left="0" right="0" top="0.35433070866141736" bottom="0.31496062992125984" header="0" footer="0.19685039370078741"/>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40"/>
  <sheetViews>
    <sheetView topLeftCell="A4" zoomScaleNormal="100" workbookViewId="0">
      <selection activeCell="L31" sqref="L31"/>
    </sheetView>
  </sheetViews>
  <sheetFormatPr baseColWidth="10" defaultColWidth="8.88671875" defaultRowHeight="13.2"/>
  <cols>
    <col min="1" max="1" width="11.109375" style="45" customWidth="1"/>
    <col min="2" max="2" width="12" style="45" customWidth="1"/>
    <col min="3" max="3" width="13.6640625" style="45" customWidth="1"/>
    <col min="4" max="7" width="15.6640625" style="45" customWidth="1"/>
    <col min="8" max="16384" width="8.88671875" style="45"/>
  </cols>
  <sheetData>
    <row r="1" spans="1:12" s="78" customFormat="1" ht="45" customHeight="1">
      <c r="A1" s="81" t="s">
        <v>240</v>
      </c>
      <c r="B1" s="81"/>
      <c r="C1" s="81"/>
      <c r="D1" s="81"/>
      <c r="E1" s="81"/>
      <c r="F1" s="81"/>
      <c r="G1" s="81"/>
      <c r="H1" s="81"/>
      <c r="I1" s="80"/>
      <c r="J1" s="80"/>
      <c r="K1" s="80"/>
      <c r="L1" s="80"/>
    </row>
    <row r="2" spans="1:12" ht="15" customHeight="1">
      <c r="C2" s="84"/>
    </row>
    <row r="19" spans="1:7" ht="30" customHeight="1"/>
    <row r="20" spans="1:7" ht="18" customHeight="1"/>
    <row r="21" spans="1:7" ht="18" customHeight="1"/>
    <row r="22" spans="1:7" ht="18" customHeight="1"/>
    <row r="23" spans="1:7" ht="18" customHeight="1"/>
    <row r="24" spans="1:7" ht="18" customHeight="1"/>
    <row r="25" spans="1:7" ht="18" customHeight="1" thickBot="1">
      <c r="A25" s="762"/>
    </row>
    <row r="26" spans="1:7" ht="24.9" customHeight="1">
      <c r="A26" s="704" t="s">
        <v>241</v>
      </c>
      <c r="B26" s="705" t="s">
        <v>242</v>
      </c>
      <c r="D26"/>
      <c r="E26"/>
      <c r="F26"/>
      <c r="G26"/>
    </row>
    <row r="27" spans="1:7" ht="18" customHeight="1">
      <c r="A27" s="1062">
        <v>2009</v>
      </c>
      <c r="B27" s="1063">
        <v>86679</v>
      </c>
      <c r="D27"/>
      <c r="E27"/>
      <c r="F27"/>
      <c r="G27"/>
    </row>
    <row r="28" spans="1:7" ht="18" customHeight="1">
      <c r="A28" s="703">
        <v>2010</v>
      </c>
      <c r="B28" s="706">
        <v>76275</v>
      </c>
      <c r="D28"/>
      <c r="E28"/>
      <c r="F28"/>
      <c r="G28"/>
    </row>
    <row r="29" spans="1:7" ht="18" customHeight="1">
      <c r="A29" s="703">
        <v>2011</v>
      </c>
      <c r="B29" s="706">
        <v>75838</v>
      </c>
      <c r="D29"/>
      <c r="E29"/>
      <c r="F29"/>
      <c r="G29"/>
    </row>
    <row r="30" spans="1:7" ht="18" customHeight="1">
      <c r="A30" s="703">
        <v>2012</v>
      </c>
      <c r="B30" s="706">
        <v>70229</v>
      </c>
      <c r="D30"/>
      <c r="E30"/>
      <c r="F30"/>
      <c r="G30"/>
    </row>
    <row r="31" spans="1:7" ht="18" customHeight="1">
      <c r="A31" s="703">
        <v>2013</v>
      </c>
      <c r="B31" s="706">
        <v>76655</v>
      </c>
      <c r="D31"/>
      <c r="E31"/>
      <c r="F31"/>
      <c r="G31"/>
    </row>
    <row r="32" spans="1:7" ht="18" customHeight="1">
      <c r="A32" s="703">
        <v>2014</v>
      </c>
      <c r="B32" s="706">
        <v>75449</v>
      </c>
      <c r="D32"/>
      <c r="E32"/>
      <c r="F32"/>
      <c r="G32"/>
    </row>
    <row r="33" spans="1:7" ht="18" customHeight="1">
      <c r="A33" s="703">
        <v>2015</v>
      </c>
      <c r="B33" s="706">
        <v>71759</v>
      </c>
      <c r="D33"/>
      <c r="E33"/>
      <c r="F33"/>
      <c r="G33"/>
    </row>
    <row r="34" spans="1:7" ht="18" customHeight="1">
      <c r="A34" s="703">
        <v>2016</v>
      </c>
      <c r="B34" s="706">
        <v>70153</v>
      </c>
      <c r="D34"/>
      <c r="E34"/>
      <c r="F34"/>
      <c r="G34"/>
    </row>
    <row r="35" spans="1:7" ht="18" customHeight="1">
      <c r="A35" s="703">
        <v>2017</v>
      </c>
      <c r="B35" s="706">
        <v>67654</v>
      </c>
      <c r="D35"/>
      <c r="E35"/>
      <c r="F35"/>
      <c r="G35"/>
    </row>
    <row r="36" spans="1:7" ht="18" customHeight="1">
      <c r="A36" s="703">
        <v>2018</v>
      </c>
      <c r="B36" s="706">
        <v>64880</v>
      </c>
    </row>
    <row r="37" spans="1:7" ht="18" customHeight="1">
      <c r="A37" s="703">
        <v>2019</v>
      </c>
      <c r="B37" s="706">
        <v>64260</v>
      </c>
    </row>
    <row r="38" spans="1:7" ht="18" customHeight="1">
      <c r="A38" s="703">
        <v>2020</v>
      </c>
      <c r="B38" s="706">
        <v>33930</v>
      </c>
    </row>
    <row r="39" spans="1:7" ht="18" customHeight="1" thickBot="1">
      <c r="A39" s="970">
        <v>2021</v>
      </c>
      <c r="B39" s="941">
        <v>38275</v>
      </c>
    </row>
    <row r="40" spans="1:7" ht="14.4">
      <c r="B40"/>
    </row>
  </sheetData>
  <printOptions horizontalCentered="1"/>
  <pageMargins left="0" right="0" top="0.35433070866141736" bottom="0.31496062992125984" header="0" footer="0.19685039370078741"/>
  <pageSetup paperSize="9" scale="86"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38"/>
  <sheetViews>
    <sheetView topLeftCell="A16" zoomScaleNormal="100" workbookViewId="0">
      <selection activeCell="K21" sqref="K21"/>
    </sheetView>
  </sheetViews>
  <sheetFormatPr baseColWidth="10" defaultColWidth="11.5546875" defaultRowHeight="15" customHeight="1"/>
  <cols>
    <col min="1" max="2" width="11.5546875" style="42"/>
    <col min="3" max="5" width="15.6640625" style="42" customWidth="1"/>
    <col min="6" max="16384" width="11.5546875" style="42"/>
  </cols>
  <sheetData>
    <row r="1" spans="1:12" s="78" customFormat="1" ht="45" customHeight="1">
      <c r="A1" s="81" t="s">
        <v>243</v>
      </c>
      <c r="B1" s="81"/>
      <c r="C1" s="81"/>
      <c r="D1" s="81"/>
      <c r="E1" s="81"/>
      <c r="F1" s="81"/>
      <c r="G1" s="81"/>
      <c r="H1" s="81"/>
      <c r="I1" s="80"/>
      <c r="J1" s="80"/>
      <c r="K1" s="80"/>
      <c r="L1" s="80"/>
    </row>
    <row r="2" spans="1:12" s="45" customFormat="1" ht="13.2">
      <c r="B2" s="84"/>
    </row>
    <row r="18" spans="1:5" ht="30" customHeight="1"/>
    <row r="19" spans="1:5" ht="19.95" customHeight="1"/>
    <row r="20" spans="1:5" ht="19.95" customHeight="1"/>
    <row r="21" spans="1:5" ht="19.95" customHeight="1"/>
    <row r="22" spans="1:5" ht="19.95" customHeight="1"/>
    <row r="23" spans="1:5" ht="19.95" customHeight="1"/>
    <row r="24" spans="1:5" ht="15" customHeight="1" thickBot="1">
      <c r="A24" s="762"/>
    </row>
    <row r="25" spans="1:5" ht="28.5" customHeight="1">
      <c r="A25" s="704" t="s">
        <v>241</v>
      </c>
      <c r="B25" s="705" t="s">
        <v>242</v>
      </c>
      <c r="D25"/>
      <c r="E25"/>
    </row>
    <row r="26" spans="1:5" ht="19.95" customHeight="1">
      <c r="A26" s="1062">
        <v>2009</v>
      </c>
      <c r="B26" s="1063">
        <v>14908</v>
      </c>
      <c r="D26"/>
      <c r="E26"/>
    </row>
    <row r="27" spans="1:5" ht="19.95" customHeight="1">
      <c r="A27" s="703">
        <v>2010</v>
      </c>
      <c r="B27" s="706">
        <v>15668</v>
      </c>
      <c r="D27"/>
      <c r="E27"/>
    </row>
    <row r="28" spans="1:5" ht="19.95" customHeight="1">
      <c r="A28" s="703">
        <v>2011</v>
      </c>
      <c r="B28" s="706">
        <v>13556</v>
      </c>
      <c r="D28"/>
      <c r="E28"/>
    </row>
    <row r="29" spans="1:5" ht="19.95" customHeight="1">
      <c r="A29" s="703">
        <v>2012</v>
      </c>
      <c r="B29" s="706">
        <v>14643</v>
      </c>
      <c r="D29"/>
      <c r="E29"/>
    </row>
    <row r="30" spans="1:5" ht="19.95" customHeight="1">
      <c r="A30" s="703">
        <v>2013</v>
      </c>
      <c r="B30" s="706">
        <v>15229</v>
      </c>
      <c r="D30"/>
      <c r="E30"/>
    </row>
    <row r="31" spans="1:5" ht="19.95" customHeight="1">
      <c r="A31" s="703">
        <v>2014</v>
      </c>
      <c r="B31" s="706">
        <v>16659</v>
      </c>
      <c r="D31"/>
      <c r="E31"/>
    </row>
    <row r="32" spans="1:5" ht="19.95" customHeight="1">
      <c r="A32" s="703">
        <v>2015</v>
      </c>
      <c r="B32" s="706">
        <v>16114</v>
      </c>
      <c r="D32"/>
      <c r="E32"/>
    </row>
    <row r="33" spans="1:5" ht="19.95" customHeight="1">
      <c r="A33" s="703">
        <v>2016</v>
      </c>
      <c r="B33" s="706">
        <v>15926</v>
      </c>
      <c r="D33"/>
      <c r="E33"/>
    </row>
    <row r="34" spans="1:5" ht="19.95" customHeight="1">
      <c r="A34" s="703">
        <v>2017</v>
      </c>
      <c r="B34" s="706">
        <v>17460</v>
      </c>
      <c r="D34"/>
      <c r="E34"/>
    </row>
    <row r="35" spans="1:5" ht="19.95" customHeight="1">
      <c r="A35" s="703">
        <v>2018</v>
      </c>
      <c r="B35" s="706">
        <v>16732</v>
      </c>
      <c r="D35"/>
      <c r="E35"/>
    </row>
    <row r="36" spans="1:5" ht="19.95" customHeight="1">
      <c r="A36" s="703">
        <v>2019</v>
      </c>
      <c r="B36" s="706">
        <v>16880</v>
      </c>
      <c r="D36"/>
      <c r="E36"/>
    </row>
    <row r="37" spans="1:5" ht="20.100000000000001" customHeight="1">
      <c r="A37" s="703">
        <v>2020</v>
      </c>
      <c r="B37" s="706">
        <v>5046</v>
      </c>
    </row>
    <row r="38" spans="1:5" ht="20.100000000000001" customHeight="1" thickBot="1">
      <c r="A38" s="970">
        <v>2021</v>
      </c>
      <c r="B38" s="941">
        <v>4795</v>
      </c>
    </row>
  </sheetData>
  <printOptions horizontalCentered="1"/>
  <pageMargins left="0" right="0" top="0.35433070866141736" bottom="0.31496062992125984" header="0" footer="0.19685039370078741"/>
  <pageSetup paperSize="9" scale="79" orientation="landscape" r:id="rId1"/>
  <headerFooter alignWithMargins="0"/>
  <rowBreaks count="1" manualBreakCount="1">
    <brk id="23"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0"/>
  <sheetViews>
    <sheetView zoomScaleNormal="100" workbookViewId="0">
      <selection activeCell="C18" sqref="C18"/>
    </sheetView>
  </sheetViews>
  <sheetFormatPr baseColWidth="10" defaultColWidth="11.5546875" defaultRowHeight="13.2"/>
  <cols>
    <col min="1" max="1" width="27.88671875" style="42" customWidth="1"/>
    <col min="2" max="2" width="16.5546875" style="42" customWidth="1"/>
    <col min="3" max="3" width="14.5546875" style="42" customWidth="1"/>
    <col min="4" max="4" width="2.33203125" style="42" customWidth="1"/>
    <col min="5" max="5" width="16.5546875" style="42" customWidth="1"/>
    <col min="6" max="6" width="14" style="42" customWidth="1"/>
    <col min="7" max="7" width="2.33203125" style="42" customWidth="1"/>
    <col min="8" max="8" width="13.5546875" style="42" customWidth="1"/>
    <col min="9" max="9" width="13.6640625" style="42" customWidth="1"/>
    <col min="10" max="16384" width="11.5546875" style="42"/>
  </cols>
  <sheetData>
    <row r="1" spans="1:14" s="78" customFormat="1" ht="45" customHeight="1">
      <c r="A1" s="81" t="s">
        <v>244</v>
      </c>
      <c r="B1" s="81"/>
      <c r="C1" s="81"/>
      <c r="D1" s="81"/>
      <c r="E1" s="81"/>
      <c r="F1" s="81"/>
      <c r="G1" s="81"/>
      <c r="H1" s="81"/>
      <c r="I1" s="81"/>
      <c r="J1" s="81"/>
      <c r="K1" s="80"/>
      <c r="L1" s="80"/>
      <c r="M1" s="80"/>
      <c r="N1" s="80"/>
    </row>
    <row r="2" spans="1:14" ht="15" customHeight="1" thickBot="1"/>
    <row r="3" spans="1:14" s="52" customFormat="1" ht="44.1" customHeight="1" thickBot="1">
      <c r="A3" s="493" t="s">
        <v>245</v>
      </c>
      <c r="B3" s="555" t="s">
        <v>246</v>
      </c>
      <c r="C3" s="494" t="s">
        <v>247</v>
      </c>
      <c r="D3"/>
      <c r="E3"/>
      <c r="F3"/>
      <c r="G3"/>
      <c r="H3"/>
      <c r="I3"/>
    </row>
    <row r="4" spans="1:14" ht="19.95" customHeight="1">
      <c r="A4" s="185" t="s">
        <v>248</v>
      </c>
      <c r="B4" s="998">
        <v>2231</v>
      </c>
      <c r="C4" s="87">
        <f>B4/$B$16</f>
        <v>0.35799101412066753</v>
      </c>
      <c r="D4"/>
      <c r="E4"/>
      <c r="F4"/>
      <c r="G4"/>
      <c r="H4"/>
      <c r="I4"/>
    </row>
    <row r="5" spans="1:14" ht="19.95" customHeight="1">
      <c r="A5" s="186" t="s">
        <v>165</v>
      </c>
      <c r="B5" s="999">
        <v>639</v>
      </c>
      <c r="C5" s="88">
        <f t="shared" ref="C5:C16" si="0">B5/$B$16</f>
        <v>0.10253530166880616</v>
      </c>
      <c r="D5"/>
      <c r="E5"/>
      <c r="F5"/>
      <c r="G5"/>
      <c r="H5"/>
      <c r="I5"/>
    </row>
    <row r="6" spans="1:14" ht="19.95" customHeight="1">
      <c r="A6" s="186" t="s">
        <v>249</v>
      </c>
      <c r="B6" s="999">
        <v>41</v>
      </c>
      <c r="C6" s="88">
        <f t="shared" si="0"/>
        <v>6.5789473684210523E-3</v>
      </c>
      <c r="D6"/>
      <c r="E6"/>
      <c r="F6"/>
      <c r="G6"/>
      <c r="H6"/>
      <c r="I6"/>
    </row>
    <row r="7" spans="1:14" ht="19.95" customHeight="1">
      <c r="A7" s="186" t="s">
        <v>250</v>
      </c>
      <c r="B7" s="999">
        <v>56</v>
      </c>
      <c r="C7" s="88">
        <f t="shared" si="0"/>
        <v>8.9858793324775355E-3</v>
      </c>
      <c r="D7"/>
      <c r="E7"/>
      <c r="F7"/>
      <c r="G7"/>
      <c r="H7"/>
      <c r="I7"/>
    </row>
    <row r="8" spans="1:14" ht="19.95" customHeight="1">
      <c r="A8" s="186" t="s">
        <v>167</v>
      </c>
      <c r="B8" s="999">
        <v>1195</v>
      </c>
      <c r="C8" s="88">
        <f t="shared" si="0"/>
        <v>0.19175224646983313</v>
      </c>
      <c r="D8"/>
      <c r="E8"/>
      <c r="F8"/>
      <c r="G8"/>
      <c r="H8"/>
      <c r="I8"/>
    </row>
    <row r="9" spans="1:14" ht="19.95" customHeight="1">
      <c r="A9" s="186" t="s">
        <v>251</v>
      </c>
      <c r="B9" s="999">
        <v>1190</v>
      </c>
      <c r="C9" s="88">
        <f t="shared" si="0"/>
        <v>0.19094993581514763</v>
      </c>
      <c r="D9"/>
      <c r="E9"/>
      <c r="F9"/>
      <c r="G9"/>
      <c r="H9"/>
      <c r="I9"/>
    </row>
    <row r="10" spans="1:14" ht="19.95" customHeight="1">
      <c r="A10" s="186" t="s">
        <v>252</v>
      </c>
      <c r="B10" s="999">
        <v>76</v>
      </c>
      <c r="C10" s="88">
        <f t="shared" si="0"/>
        <v>1.2195121951219513E-2</v>
      </c>
      <c r="D10"/>
      <c r="E10"/>
      <c r="F10"/>
      <c r="G10"/>
      <c r="H10"/>
      <c r="I10"/>
    </row>
    <row r="11" spans="1:14" ht="19.95" customHeight="1">
      <c r="A11" s="186" t="s">
        <v>70</v>
      </c>
      <c r="B11" s="999">
        <v>63</v>
      </c>
      <c r="C11" s="88">
        <f t="shared" si="0"/>
        <v>1.0109114249037227E-2</v>
      </c>
      <c r="D11"/>
      <c r="E11"/>
      <c r="F11"/>
      <c r="G11"/>
      <c r="H11"/>
      <c r="I11"/>
    </row>
    <row r="12" spans="1:14" ht="19.95" customHeight="1">
      <c r="A12" s="186" t="s">
        <v>253</v>
      </c>
      <c r="B12" s="1000">
        <v>209</v>
      </c>
      <c r="C12" s="88">
        <f t="shared" si="0"/>
        <v>3.3536585365853661E-2</v>
      </c>
      <c r="D12"/>
      <c r="E12"/>
      <c r="F12"/>
      <c r="G12"/>
      <c r="H12"/>
      <c r="I12"/>
    </row>
    <row r="13" spans="1:14" ht="19.95" customHeight="1">
      <c r="A13" s="186" t="s">
        <v>254</v>
      </c>
      <c r="B13" s="1000">
        <v>56</v>
      </c>
      <c r="C13" s="88">
        <f t="shared" si="0"/>
        <v>8.9858793324775355E-3</v>
      </c>
      <c r="D13"/>
      <c r="E13"/>
      <c r="F13"/>
      <c r="G13"/>
      <c r="H13"/>
      <c r="I13"/>
    </row>
    <row r="14" spans="1:14" ht="19.95" customHeight="1">
      <c r="A14" s="186" t="s">
        <v>255</v>
      </c>
      <c r="B14" s="1000">
        <v>2</v>
      </c>
      <c r="C14" s="88">
        <f t="shared" si="0"/>
        <v>3.2092426187419767E-4</v>
      </c>
      <c r="D14"/>
      <c r="E14"/>
      <c r="F14"/>
      <c r="G14"/>
      <c r="H14"/>
      <c r="I14"/>
    </row>
    <row r="15" spans="1:14" ht="19.95" customHeight="1" thickBot="1">
      <c r="A15" s="187" t="s">
        <v>94</v>
      </c>
      <c r="B15" s="1001">
        <v>474</v>
      </c>
      <c r="C15" s="89">
        <f t="shared" si="0"/>
        <v>7.6059050064184855E-2</v>
      </c>
      <c r="D15"/>
      <c r="E15"/>
      <c r="F15"/>
      <c r="G15"/>
      <c r="H15"/>
      <c r="I15"/>
    </row>
    <row r="16" spans="1:14" ht="19.95" customHeight="1" thickBot="1">
      <c r="A16" s="495" t="s">
        <v>256</v>
      </c>
      <c r="B16" s="496">
        <f>SUM(B4:B15)</f>
        <v>6232</v>
      </c>
      <c r="C16" s="497">
        <f t="shared" si="0"/>
        <v>1</v>
      </c>
      <c r="D16"/>
      <c r="E16"/>
      <c r="F16"/>
      <c r="G16"/>
      <c r="H16"/>
      <c r="I16"/>
    </row>
    <row r="18" spans="1:1">
      <c r="A18" s="244" t="s">
        <v>257</v>
      </c>
    </row>
    <row r="22" spans="1:1" customFormat="1" ht="14.4"/>
    <row r="23" spans="1:1" customFormat="1" ht="14.4"/>
    <row r="24" spans="1:1" customFormat="1" ht="14.4"/>
    <row r="25" spans="1:1" customFormat="1" ht="14.4"/>
    <row r="26" spans="1:1" customFormat="1" ht="14.4"/>
    <row r="27" spans="1:1" customFormat="1" ht="14.4"/>
    <row r="28" spans="1:1" customFormat="1" ht="14.4"/>
    <row r="29" spans="1:1" customFormat="1" ht="14.4"/>
    <row r="30" spans="1:1" customFormat="1" ht="14.4"/>
    <row r="31" spans="1:1" customFormat="1" ht="14.4"/>
    <row r="32" spans="1:1" customFormat="1" ht="14.4"/>
    <row r="33" customFormat="1" ht="14.4"/>
    <row r="34" customFormat="1" ht="14.4"/>
    <row r="35" customFormat="1" ht="14.4"/>
    <row r="36" customFormat="1" ht="14.4"/>
    <row r="37" customFormat="1" ht="14.4"/>
    <row r="38" customFormat="1" ht="14.4"/>
    <row r="39" customFormat="1" ht="14.4"/>
    <row r="40" customFormat="1" ht="14.4"/>
  </sheetData>
  <printOptions horizontalCentered="1"/>
  <pageMargins left="0" right="0" top="0.35433070866141736" bottom="0.31496062992125984" header="0" footer="0.19685039370078741"/>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39"/>
  <sheetViews>
    <sheetView topLeftCell="A10" zoomScaleNormal="100" workbookViewId="0">
      <selection activeCell="G25" sqref="G25"/>
    </sheetView>
  </sheetViews>
  <sheetFormatPr baseColWidth="10" defaultColWidth="11.5546875" defaultRowHeight="13.2"/>
  <cols>
    <col min="1" max="1" width="11.5546875" style="42"/>
    <col min="2" max="2" width="12.6640625" style="90" customWidth="1"/>
    <col min="3" max="5" width="15.6640625" style="42" customWidth="1"/>
    <col min="6" max="16384" width="11.5546875" style="42"/>
  </cols>
  <sheetData>
    <row r="1" spans="1:11" s="78" customFormat="1" ht="45" customHeight="1">
      <c r="A1" s="81" t="s">
        <v>258</v>
      </c>
      <c r="B1" s="81"/>
      <c r="C1" s="81"/>
      <c r="D1" s="81"/>
      <c r="E1" s="81"/>
      <c r="F1" s="81"/>
      <c r="G1" s="81"/>
      <c r="H1" s="80"/>
      <c r="I1" s="80"/>
      <c r="J1" s="80"/>
      <c r="K1" s="80"/>
    </row>
    <row r="2" spans="1:11" s="45" customFormat="1" ht="15" customHeight="1">
      <c r="B2" s="84"/>
    </row>
    <row r="3" spans="1:11">
      <c r="B3" s="42"/>
    </row>
    <row r="21" spans="1:5" s="45" customFormat="1" ht="34.950000000000003" customHeight="1"/>
    <row r="22" spans="1:5" ht="18" customHeight="1"/>
    <row r="23" spans="1:5" ht="18" customHeight="1"/>
    <row r="24" spans="1:5" ht="18" customHeight="1"/>
    <row r="25" spans="1:5" ht="18" customHeight="1" thickBot="1">
      <c r="A25" s="762"/>
    </row>
    <row r="26" spans="1:5" ht="35.1" customHeight="1">
      <c r="A26" s="704" t="s">
        <v>241</v>
      </c>
      <c r="B26" s="705" t="s">
        <v>259</v>
      </c>
      <c r="D26"/>
      <c r="E26"/>
    </row>
    <row r="27" spans="1:5" ht="18" customHeight="1">
      <c r="A27" s="1062">
        <v>2009</v>
      </c>
      <c r="B27" s="1063">
        <v>211853</v>
      </c>
      <c r="D27"/>
      <c r="E27"/>
    </row>
    <row r="28" spans="1:5" ht="18" customHeight="1">
      <c r="A28" s="703">
        <v>2010</v>
      </c>
      <c r="B28" s="706">
        <v>207792</v>
      </c>
      <c r="D28"/>
      <c r="E28"/>
    </row>
    <row r="29" spans="1:5" ht="18" customHeight="1">
      <c r="A29" s="703">
        <v>2011</v>
      </c>
      <c r="B29" s="706">
        <v>196404</v>
      </c>
      <c r="D29"/>
      <c r="E29"/>
    </row>
    <row r="30" spans="1:5" ht="18" customHeight="1">
      <c r="A30" s="703">
        <v>2012</v>
      </c>
      <c r="B30" s="706">
        <v>219248</v>
      </c>
      <c r="D30"/>
      <c r="E30"/>
    </row>
    <row r="31" spans="1:5" ht="18" customHeight="1">
      <c r="A31" s="703">
        <v>2013</v>
      </c>
      <c r="B31" s="706">
        <v>236699</v>
      </c>
      <c r="D31"/>
      <c r="E31"/>
    </row>
    <row r="32" spans="1:5" ht="18" customHeight="1">
      <c r="A32" s="703">
        <v>2014</v>
      </c>
      <c r="B32" s="706">
        <v>211105</v>
      </c>
      <c r="D32"/>
      <c r="E32"/>
    </row>
    <row r="33" spans="1:5" ht="18" customHeight="1">
      <c r="A33" s="703">
        <v>2015</v>
      </c>
      <c r="B33" s="706">
        <v>186996</v>
      </c>
      <c r="D33"/>
      <c r="E33"/>
    </row>
    <row r="34" spans="1:5" ht="18" customHeight="1">
      <c r="A34" s="703">
        <v>2016</v>
      </c>
      <c r="B34" s="706">
        <v>154893</v>
      </c>
      <c r="D34"/>
      <c r="E34"/>
    </row>
    <row r="35" spans="1:5" ht="18" customHeight="1">
      <c r="A35" s="703">
        <v>2017</v>
      </c>
      <c r="B35" s="706">
        <v>156929</v>
      </c>
      <c r="D35"/>
      <c r="E35"/>
    </row>
    <row r="36" spans="1:5" ht="18" customHeight="1">
      <c r="A36" s="703">
        <v>2018</v>
      </c>
      <c r="B36" s="821">
        <v>165661</v>
      </c>
      <c r="D36"/>
      <c r="E36"/>
    </row>
    <row r="37" spans="1:5" ht="18" customHeight="1">
      <c r="A37" s="703">
        <v>2019</v>
      </c>
      <c r="B37" s="821">
        <v>168389</v>
      </c>
      <c r="D37"/>
      <c r="E37"/>
    </row>
    <row r="38" spans="1:5" ht="18" customHeight="1">
      <c r="A38" s="971">
        <v>2020</v>
      </c>
      <c r="B38" s="821">
        <v>212735</v>
      </c>
    </row>
    <row r="39" spans="1:5" ht="18" customHeight="1" thickBot="1">
      <c r="A39" s="940">
        <v>2021</v>
      </c>
      <c r="B39" s="972">
        <v>276533</v>
      </c>
    </row>
  </sheetData>
  <printOptions horizontalCentered="1"/>
  <pageMargins left="0" right="0" top="0.35433070866141736" bottom="0.31496062992125984" header="0" footer="0.19685039370078741"/>
  <pageSetup paperSize="9" scale="85" orientation="landscape" r:id="rId1"/>
  <headerFooter alignWithMargins="0"/>
  <rowBreaks count="1" manualBreakCount="1">
    <brk id="23"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44"/>
  <sheetViews>
    <sheetView topLeftCell="A13" zoomScaleNormal="100" workbookViewId="0">
      <selection activeCell="J3" sqref="J3"/>
    </sheetView>
  </sheetViews>
  <sheetFormatPr baseColWidth="10" defaultColWidth="11.5546875" defaultRowHeight="13.2"/>
  <cols>
    <col min="1" max="1" width="10.5546875" style="42" customWidth="1"/>
    <col min="2" max="7" width="12.6640625" style="42" customWidth="1"/>
    <col min="8" max="16384" width="11.5546875" style="42"/>
  </cols>
  <sheetData>
    <row r="1" spans="1:11" s="78" customFormat="1" ht="45" customHeight="1">
      <c r="A1" s="81" t="s">
        <v>260</v>
      </c>
      <c r="B1" s="81"/>
      <c r="C1" s="81"/>
      <c r="D1" s="81"/>
      <c r="E1" s="81"/>
      <c r="F1" s="81"/>
      <c r="G1" s="81"/>
      <c r="H1" s="80"/>
      <c r="I1" s="80"/>
      <c r="J1" s="80"/>
      <c r="K1" s="80"/>
    </row>
    <row r="2" spans="1:11" ht="15" customHeight="1">
      <c r="B2" s="82"/>
    </row>
    <row r="3" spans="1:11">
      <c r="B3" s="84"/>
    </row>
    <row r="29" spans="1:7" s="45" customFormat="1" ht="15" customHeight="1" thickBot="1">
      <c r="A29" s="762"/>
      <c r="B29" s="296"/>
      <c r="C29"/>
      <c r="D29"/>
      <c r="E29"/>
      <c r="F29"/>
      <c r="G29"/>
    </row>
    <row r="30" spans="1:7" ht="45" customHeight="1">
      <c r="A30" s="704" t="s">
        <v>241</v>
      </c>
      <c r="B30" s="705" t="s">
        <v>261</v>
      </c>
      <c r="C30"/>
      <c r="D30"/>
      <c r="E30"/>
      <c r="F30"/>
      <c r="G30"/>
    </row>
    <row r="31" spans="1:7" ht="18" customHeight="1">
      <c r="A31" s="1062">
        <v>2009</v>
      </c>
      <c r="B31" s="1063">
        <v>835</v>
      </c>
      <c r="C31"/>
      <c r="D31"/>
      <c r="E31"/>
      <c r="F31"/>
      <c r="G31"/>
    </row>
    <row r="32" spans="1:7" ht="18" customHeight="1">
      <c r="A32" s="703">
        <v>2010</v>
      </c>
      <c r="B32" s="706">
        <v>831</v>
      </c>
      <c r="C32"/>
      <c r="D32"/>
      <c r="E32"/>
      <c r="F32"/>
      <c r="G32"/>
    </row>
    <row r="33" spans="1:7" ht="18" customHeight="1">
      <c r="A33" s="703">
        <v>2011</v>
      </c>
      <c r="B33" s="706">
        <v>790</v>
      </c>
      <c r="C33"/>
      <c r="D33"/>
      <c r="E33"/>
      <c r="F33"/>
      <c r="G33"/>
    </row>
    <row r="34" spans="1:7" ht="18" customHeight="1">
      <c r="A34" s="703">
        <v>2012</v>
      </c>
      <c r="B34" s="706">
        <v>874</v>
      </c>
      <c r="C34"/>
      <c r="D34"/>
      <c r="E34"/>
      <c r="F34"/>
      <c r="G34"/>
    </row>
    <row r="35" spans="1:7" ht="18" customHeight="1">
      <c r="A35" s="703">
        <v>2013</v>
      </c>
      <c r="B35" s="706">
        <v>936</v>
      </c>
      <c r="C35"/>
      <c r="D35"/>
      <c r="E35"/>
      <c r="F35"/>
      <c r="G35"/>
    </row>
    <row r="36" spans="1:7" ht="18" customHeight="1">
      <c r="A36" s="703">
        <v>2014</v>
      </c>
      <c r="B36" s="706">
        <v>845</v>
      </c>
      <c r="C36"/>
      <c r="D36"/>
      <c r="E36"/>
      <c r="F36"/>
      <c r="G36"/>
    </row>
    <row r="37" spans="1:7" ht="18" customHeight="1">
      <c r="A37" s="703">
        <v>2015</v>
      </c>
      <c r="B37" s="706">
        <v>729</v>
      </c>
      <c r="C37"/>
      <c r="D37"/>
      <c r="E37"/>
      <c r="F37"/>
      <c r="G37"/>
    </row>
    <row r="38" spans="1:7" ht="18" customHeight="1">
      <c r="A38" s="703">
        <v>2016</v>
      </c>
      <c r="B38" s="706">
        <v>728</v>
      </c>
      <c r="C38"/>
      <c r="D38"/>
      <c r="E38"/>
      <c r="F38"/>
      <c r="G38"/>
    </row>
    <row r="39" spans="1:7" ht="18" customHeight="1">
      <c r="A39" s="703">
        <v>2017</v>
      </c>
      <c r="B39" s="706">
        <v>721</v>
      </c>
      <c r="C39"/>
      <c r="D39"/>
      <c r="E39"/>
      <c r="F39"/>
      <c r="G39"/>
    </row>
    <row r="40" spans="1:7" ht="18" customHeight="1">
      <c r="A40" s="703">
        <v>2018</v>
      </c>
      <c r="B40" s="706">
        <v>670</v>
      </c>
      <c r="C40"/>
      <c r="D40"/>
      <c r="E40"/>
      <c r="F40"/>
      <c r="G40"/>
    </row>
    <row r="41" spans="1:7" ht="18" customHeight="1">
      <c r="A41" s="703">
        <v>2019</v>
      </c>
      <c r="B41" s="706">
        <v>705</v>
      </c>
      <c r="C41"/>
      <c r="D41"/>
      <c r="E41"/>
      <c r="F41"/>
      <c r="G41"/>
    </row>
    <row r="42" spans="1:7" ht="18" customHeight="1">
      <c r="A42" s="971">
        <v>2020</v>
      </c>
      <c r="B42" s="706">
        <v>901</v>
      </c>
      <c r="C42" s="711"/>
      <c r="D42" s="711"/>
      <c r="E42" s="711"/>
      <c r="F42" s="711"/>
      <c r="G42" s="711"/>
    </row>
    <row r="43" spans="1:7" ht="18" customHeight="1" thickBot="1">
      <c r="A43" s="940">
        <v>2021</v>
      </c>
      <c r="B43" s="941">
        <v>1120</v>
      </c>
      <c r="C43" s="711"/>
      <c r="D43" s="711"/>
      <c r="E43" s="711"/>
      <c r="F43" s="711"/>
      <c r="G43" s="711"/>
    </row>
    <row r="44" spans="1:7">
      <c r="A44" s="92"/>
    </row>
  </sheetData>
  <printOptions horizontalCentered="1"/>
  <pageMargins left="0" right="0" top="0.35433070866141736" bottom="0.31496062992125984" header="0" footer="0.19685039370078741"/>
  <pageSetup paperSize="9" scale="83"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workbookViewId="0"/>
  </sheetViews>
  <sheetFormatPr baseColWidth="10" defaultColWidth="11.5546875" defaultRowHeight="13.2"/>
  <cols>
    <col min="1" max="1" width="39.5546875" style="42" customWidth="1"/>
    <col min="2" max="5" width="12.6640625" style="42" customWidth="1"/>
    <col min="6" max="16384" width="11.5546875" style="42"/>
  </cols>
  <sheetData>
    <row r="1" spans="1:11" s="78" customFormat="1" ht="45" customHeight="1">
      <c r="A1" s="1002" t="s">
        <v>262</v>
      </c>
      <c r="B1" s="81"/>
      <c r="C1" s="81"/>
      <c r="D1" s="81"/>
      <c r="E1" s="81"/>
      <c r="F1" s="81"/>
      <c r="G1" s="81"/>
      <c r="H1" s="80"/>
      <c r="I1" s="80"/>
      <c r="J1" s="80"/>
      <c r="K1" s="80"/>
    </row>
    <row r="2" spans="1:11" ht="15" customHeight="1" thickBot="1"/>
    <row r="3" spans="1:11" ht="34.950000000000003" customHeight="1" thickBot="1">
      <c r="A3" s="498" t="s">
        <v>263</v>
      </c>
      <c r="B3" s="498" t="s">
        <v>264</v>
      </c>
      <c r="C3" s="498" t="s">
        <v>265</v>
      </c>
      <c r="D3" s="498" t="s">
        <v>266</v>
      </c>
      <c r="E3"/>
    </row>
    <row r="4" spans="1:11" ht="18" customHeight="1">
      <c r="A4" s="189" t="s">
        <v>267</v>
      </c>
      <c r="B4" s="85"/>
      <c r="C4" s="93"/>
      <c r="D4" s="804"/>
      <c r="E4"/>
    </row>
    <row r="5" spans="1:11" ht="18" customHeight="1">
      <c r="A5" s="186" t="s">
        <v>268</v>
      </c>
      <c r="B5" s="86"/>
      <c r="C5" s="94"/>
      <c r="D5" s="805"/>
      <c r="E5"/>
    </row>
    <row r="6" spans="1:11" ht="18" customHeight="1">
      <c r="A6" s="186" t="s">
        <v>165</v>
      </c>
      <c r="B6" s="86"/>
      <c r="C6" s="94"/>
      <c r="D6" s="802"/>
      <c r="E6"/>
    </row>
    <row r="7" spans="1:11" ht="18" customHeight="1">
      <c r="A7" s="186" t="s">
        <v>269</v>
      </c>
      <c r="B7" s="86"/>
      <c r="C7" s="94"/>
      <c r="D7" s="802"/>
      <c r="E7"/>
    </row>
    <row r="8" spans="1:11" ht="18" customHeight="1">
      <c r="A8" s="186" t="s">
        <v>270</v>
      </c>
      <c r="B8" s="86"/>
      <c r="C8" s="94"/>
      <c r="D8" s="806"/>
      <c r="E8"/>
    </row>
    <row r="9" spans="1:11" ht="18" customHeight="1">
      <c r="A9" s="186" t="s">
        <v>271</v>
      </c>
      <c r="B9" s="86"/>
      <c r="C9" s="94"/>
      <c r="D9" s="802"/>
      <c r="E9"/>
    </row>
    <row r="10" spans="1:11" ht="18" customHeight="1">
      <c r="A10" s="186" t="s">
        <v>272</v>
      </c>
      <c r="B10" s="86"/>
      <c r="C10" s="94"/>
      <c r="D10" s="802"/>
      <c r="E10"/>
    </row>
    <row r="11" spans="1:11" ht="18" customHeight="1">
      <c r="A11" s="186" t="s">
        <v>273</v>
      </c>
      <c r="B11" s="86"/>
      <c r="C11" s="94"/>
      <c r="D11" s="806"/>
      <c r="E11"/>
    </row>
    <row r="12" spans="1:11" ht="18" customHeight="1">
      <c r="A12" s="186" t="s">
        <v>274</v>
      </c>
      <c r="B12" s="86"/>
      <c r="C12" s="94"/>
      <c r="D12" s="802"/>
      <c r="E12"/>
    </row>
    <row r="13" spans="1:11" ht="18" customHeight="1">
      <c r="A13" s="186" t="s">
        <v>275</v>
      </c>
      <c r="B13" s="86"/>
      <c r="C13" s="94"/>
      <c r="D13" s="802"/>
      <c r="E13"/>
    </row>
    <row r="14" spans="1:11" ht="18" customHeight="1">
      <c r="A14" s="186" t="s">
        <v>276</v>
      </c>
      <c r="B14" s="86"/>
      <c r="C14" s="94"/>
      <c r="D14" s="802"/>
      <c r="E14"/>
    </row>
    <row r="15" spans="1:11" ht="18" customHeight="1">
      <c r="A15" s="186" t="s">
        <v>277</v>
      </c>
      <c r="B15" s="86"/>
      <c r="C15" s="94"/>
      <c r="D15" s="802"/>
      <c r="E15"/>
    </row>
    <row r="16" spans="1:11" ht="18" customHeight="1" thickBot="1">
      <c r="A16" s="190" t="s">
        <v>278</v>
      </c>
      <c r="B16" s="95"/>
      <c r="C16" s="96"/>
      <c r="D16" s="803"/>
      <c r="E16"/>
    </row>
    <row r="17" spans="1:5" ht="18" customHeight="1" thickBot="1">
      <c r="A17" s="495" t="s">
        <v>256</v>
      </c>
      <c r="B17" s="499">
        <f>SUM(B4:B16)</f>
        <v>0</v>
      </c>
      <c r="C17" s="97"/>
      <c r="D17" s="98"/>
      <c r="E17" s="98"/>
    </row>
    <row r="19" spans="1:5" ht="18.75" customHeight="1">
      <c r="A19" s="800" t="s">
        <v>279</v>
      </c>
      <c r="B19" s="172"/>
      <c r="C19" s="172"/>
      <c r="D19" s="172"/>
      <c r="E19" s="172"/>
    </row>
    <row r="20" spans="1:5" ht="18.75" customHeight="1">
      <c r="A20" s="801" t="s">
        <v>280</v>
      </c>
    </row>
    <row r="21" spans="1:5">
      <c r="A21" s="171"/>
    </row>
    <row r="26" spans="1:5" ht="14.4">
      <c r="B26"/>
      <c r="C26"/>
      <c r="D26"/>
    </row>
    <row r="27" spans="1:5" ht="14.4">
      <c r="B27"/>
      <c r="C27"/>
      <c r="D27"/>
    </row>
    <row r="28" spans="1:5" ht="14.4">
      <c r="B28"/>
      <c r="C28"/>
      <c r="D28"/>
    </row>
    <row r="29" spans="1:5" ht="14.4">
      <c r="B29"/>
      <c r="C29"/>
      <c r="D29"/>
    </row>
    <row r="30" spans="1:5" ht="14.4">
      <c r="B30"/>
      <c r="C30"/>
      <c r="D30"/>
    </row>
    <row r="31" spans="1:5" ht="14.4">
      <c r="B31"/>
      <c r="C31"/>
      <c r="D31"/>
    </row>
    <row r="32" spans="1:5" ht="14.4">
      <c r="B32"/>
      <c r="C32"/>
      <c r="D32"/>
    </row>
    <row r="33" spans="2:4" ht="14.4">
      <c r="B33"/>
      <c r="C33"/>
      <c r="D33"/>
    </row>
    <row r="34" spans="2:4" ht="14.4">
      <c r="B34"/>
      <c r="C34"/>
      <c r="D34"/>
    </row>
    <row r="35" spans="2:4" ht="14.4">
      <c r="B35"/>
      <c r="C35"/>
      <c r="D35"/>
    </row>
    <row r="36" spans="2:4" ht="14.4">
      <c r="B36"/>
      <c r="C36"/>
      <c r="D36"/>
    </row>
  </sheetData>
  <printOptions horizontalCentered="1"/>
  <pageMargins left="0" right="0" top="0.35433070866141736" bottom="0.31496062992125984" header="0" footer="0.19685039370078741"/>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41"/>
  <sheetViews>
    <sheetView topLeftCell="A13" zoomScaleNormal="100" workbookViewId="0">
      <selection activeCell="N21" sqref="N21"/>
    </sheetView>
  </sheetViews>
  <sheetFormatPr baseColWidth="10" defaultColWidth="11.5546875" defaultRowHeight="13.2"/>
  <cols>
    <col min="1" max="16384" width="11.5546875" style="42"/>
  </cols>
  <sheetData>
    <row r="1" spans="1:11" s="78" customFormat="1" ht="45" customHeight="1">
      <c r="A1" s="81" t="s">
        <v>281</v>
      </c>
      <c r="B1" s="81"/>
      <c r="C1" s="81"/>
      <c r="D1" s="81"/>
      <c r="E1" s="81"/>
      <c r="F1" s="81"/>
      <c r="G1" s="81"/>
      <c r="H1" s="81"/>
      <c r="I1" s="80"/>
      <c r="J1" s="80"/>
      <c r="K1"/>
    </row>
    <row r="2" spans="1:11" ht="15" customHeight="1"/>
    <row r="3" spans="1:11">
      <c r="B3" s="84"/>
    </row>
    <row r="27" spans="1:2" ht="13.8" thickBot="1">
      <c r="A27" s="762"/>
    </row>
    <row r="28" spans="1:2" ht="24">
      <c r="A28" s="704" t="s">
        <v>241</v>
      </c>
      <c r="B28" s="705" t="s">
        <v>282</v>
      </c>
    </row>
    <row r="29" spans="1:2" ht="18" customHeight="1">
      <c r="A29" s="703">
        <v>2009</v>
      </c>
      <c r="B29" s="706">
        <v>6737</v>
      </c>
    </row>
    <row r="30" spans="1:2" ht="18" customHeight="1">
      <c r="A30" s="703">
        <v>2010</v>
      </c>
      <c r="B30" s="706">
        <v>6545</v>
      </c>
    </row>
    <row r="31" spans="1:2" ht="18" customHeight="1">
      <c r="A31" s="703">
        <v>2011</v>
      </c>
      <c r="B31" s="706">
        <v>9210</v>
      </c>
    </row>
    <row r="32" spans="1:2" ht="18" customHeight="1">
      <c r="A32" s="703">
        <v>2012</v>
      </c>
      <c r="B32" s="706">
        <v>10572</v>
      </c>
    </row>
    <row r="33" spans="1:2" ht="18" customHeight="1">
      <c r="A33" s="703">
        <v>2013</v>
      </c>
      <c r="B33" s="706">
        <v>13995</v>
      </c>
    </row>
    <row r="34" spans="1:2" ht="18" customHeight="1">
      <c r="A34" s="703">
        <v>2014</v>
      </c>
      <c r="B34" s="706">
        <v>13941</v>
      </c>
    </row>
    <row r="35" spans="1:2" ht="18" customHeight="1">
      <c r="A35" s="703">
        <v>2015</v>
      </c>
      <c r="B35" s="706">
        <v>15192</v>
      </c>
    </row>
    <row r="36" spans="1:2" ht="18" customHeight="1">
      <c r="A36" s="703">
        <v>2016</v>
      </c>
      <c r="B36" s="706">
        <v>15653</v>
      </c>
    </row>
    <row r="37" spans="1:2" ht="18" customHeight="1">
      <c r="A37" s="703">
        <v>2017</v>
      </c>
      <c r="B37" s="706">
        <v>16637</v>
      </c>
    </row>
    <row r="38" spans="1:2" ht="18" customHeight="1">
      <c r="A38" s="703">
        <v>2018</v>
      </c>
      <c r="B38" s="706">
        <v>21114</v>
      </c>
    </row>
    <row r="39" spans="1:2" ht="18" customHeight="1">
      <c r="A39" s="703">
        <v>2019</v>
      </c>
      <c r="B39" s="706">
        <v>21856</v>
      </c>
    </row>
    <row r="40" spans="1:2" ht="18" customHeight="1">
      <c r="A40" s="703">
        <v>2020</v>
      </c>
      <c r="B40" s="706">
        <v>62631</v>
      </c>
    </row>
    <row r="41" spans="1:2" ht="18" customHeight="1" thickBot="1">
      <c r="A41" s="970">
        <v>2021</v>
      </c>
      <c r="B41" s="941">
        <v>43228</v>
      </c>
    </row>
  </sheetData>
  <printOptions horizontalCentered="1"/>
  <pageMargins left="0" right="0" top="0.35433070866141736" bottom="0.31496062992125984" header="0" footer="0.19685039370078741"/>
  <pageSetup paperSize="9" scale="8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15"/>
  <sheetViews>
    <sheetView zoomScaleNormal="100" workbookViewId="0">
      <selection activeCell="E3" sqref="E3"/>
    </sheetView>
  </sheetViews>
  <sheetFormatPr baseColWidth="10" defaultRowHeight="13.2"/>
  <cols>
    <col min="1" max="1" width="51.109375" style="102" customWidth="1"/>
    <col min="2" max="2" width="14.6640625" style="102" customWidth="1"/>
    <col min="3" max="255" width="11.5546875" style="102"/>
    <col min="256" max="256" width="15.33203125" style="102" customWidth="1"/>
    <col min="257" max="257" width="41.33203125" style="102" customWidth="1"/>
    <col min="258" max="258" width="14.6640625" style="102" customWidth="1"/>
    <col min="259" max="511" width="11.5546875" style="102"/>
    <col min="512" max="512" width="15.33203125" style="102" customWidth="1"/>
    <col min="513" max="513" width="41.33203125" style="102" customWidth="1"/>
    <col min="514" max="514" width="14.6640625" style="102" customWidth="1"/>
    <col min="515" max="767" width="11.5546875" style="102"/>
    <col min="768" max="768" width="15.33203125" style="102" customWidth="1"/>
    <col min="769" max="769" width="41.33203125" style="102" customWidth="1"/>
    <col min="770" max="770" width="14.6640625" style="102" customWidth="1"/>
    <col min="771" max="1023" width="11.5546875" style="102"/>
    <col min="1024" max="1024" width="15.33203125" style="102" customWidth="1"/>
    <col min="1025" max="1025" width="41.33203125" style="102" customWidth="1"/>
    <col min="1026" max="1026" width="14.6640625" style="102" customWidth="1"/>
    <col min="1027" max="1279" width="11.5546875" style="102"/>
    <col min="1280" max="1280" width="15.33203125" style="102" customWidth="1"/>
    <col min="1281" max="1281" width="41.33203125" style="102" customWidth="1"/>
    <col min="1282" max="1282" width="14.6640625" style="102" customWidth="1"/>
    <col min="1283" max="1535" width="11.5546875" style="102"/>
    <col min="1536" max="1536" width="15.33203125" style="102" customWidth="1"/>
    <col min="1537" max="1537" width="41.33203125" style="102" customWidth="1"/>
    <col min="1538" max="1538" width="14.6640625" style="102" customWidth="1"/>
    <col min="1539" max="1791" width="11.5546875" style="102"/>
    <col min="1792" max="1792" width="15.33203125" style="102" customWidth="1"/>
    <col min="1793" max="1793" width="41.33203125" style="102" customWidth="1"/>
    <col min="1794" max="1794" width="14.6640625" style="102" customWidth="1"/>
    <col min="1795" max="2047" width="11.5546875" style="102"/>
    <col min="2048" max="2048" width="15.33203125" style="102" customWidth="1"/>
    <col min="2049" max="2049" width="41.33203125" style="102" customWidth="1"/>
    <col min="2050" max="2050" width="14.6640625" style="102" customWidth="1"/>
    <col min="2051" max="2303" width="11.5546875" style="102"/>
    <col min="2304" max="2304" width="15.33203125" style="102" customWidth="1"/>
    <col min="2305" max="2305" width="41.33203125" style="102" customWidth="1"/>
    <col min="2306" max="2306" width="14.6640625" style="102" customWidth="1"/>
    <col min="2307" max="2559" width="11.5546875" style="102"/>
    <col min="2560" max="2560" width="15.33203125" style="102" customWidth="1"/>
    <col min="2561" max="2561" width="41.33203125" style="102" customWidth="1"/>
    <col min="2562" max="2562" width="14.6640625" style="102" customWidth="1"/>
    <col min="2563" max="2815" width="11.5546875" style="102"/>
    <col min="2816" max="2816" width="15.33203125" style="102" customWidth="1"/>
    <col min="2817" max="2817" width="41.33203125" style="102" customWidth="1"/>
    <col min="2818" max="2818" width="14.6640625" style="102" customWidth="1"/>
    <col min="2819" max="3071" width="11.5546875" style="102"/>
    <col min="3072" max="3072" width="15.33203125" style="102" customWidth="1"/>
    <col min="3073" max="3073" width="41.33203125" style="102" customWidth="1"/>
    <col min="3074" max="3074" width="14.6640625" style="102" customWidth="1"/>
    <col min="3075" max="3327" width="11.5546875" style="102"/>
    <col min="3328" max="3328" width="15.33203125" style="102" customWidth="1"/>
    <col min="3329" max="3329" width="41.33203125" style="102" customWidth="1"/>
    <col min="3330" max="3330" width="14.6640625" style="102" customWidth="1"/>
    <col min="3331" max="3583" width="11.5546875" style="102"/>
    <col min="3584" max="3584" width="15.33203125" style="102" customWidth="1"/>
    <col min="3585" max="3585" width="41.33203125" style="102" customWidth="1"/>
    <col min="3586" max="3586" width="14.6640625" style="102" customWidth="1"/>
    <col min="3587" max="3839" width="11.5546875" style="102"/>
    <col min="3840" max="3840" width="15.33203125" style="102" customWidth="1"/>
    <col min="3841" max="3841" width="41.33203125" style="102" customWidth="1"/>
    <col min="3842" max="3842" width="14.6640625" style="102" customWidth="1"/>
    <col min="3843" max="4095" width="11.5546875" style="102"/>
    <col min="4096" max="4096" width="15.33203125" style="102" customWidth="1"/>
    <col min="4097" max="4097" width="41.33203125" style="102" customWidth="1"/>
    <col min="4098" max="4098" width="14.6640625" style="102" customWidth="1"/>
    <col min="4099" max="4351" width="11.5546875" style="102"/>
    <col min="4352" max="4352" width="15.33203125" style="102" customWidth="1"/>
    <col min="4353" max="4353" width="41.33203125" style="102" customWidth="1"/>
    <col min="4354" max="4354" width="14.6640625" style="102" customWidth="1"/>
    <col min="4355" max="4607" width="11.5546875" style="102"/>
    <col min="4608" max="4608" width="15.33203125" style="102" customWidth="1"/>
    <col min="4609" max="4609" width="41.33203125" style="102" customWidth="1"/>
    <col min="4610" max="4610" width="14.6640625" style="102" customWidth="1"/>
    <col min="4611" max="4863" width="11.5546875" style="102"/>
    <col min="4864" max="4864" width="15.33203125" style="102" customWidth="1"/>
    <col min="4865" max="4865" width="41.33203125" style="102" customWidth="1"/>
    <col min="4866" max="4866" width="14.6640625" style="102" customWidth="1"/>
    <col min="4867" max="5119" width="11.5546875" style="102"/>
    <col min="5120" max="5120" width="15.33203125" style="102" customWidth="1"/>
    <col min="5121" max="5121" width="41.33203125" style="102" customWidth="1"/>
    <col min="5122" max="5122" width="14.6640625" style="102" customWidth="1"/>
    <col min="5123" max="5375" width="11.5546875" style="102"/>
    <col min="5376" max="5376" width="15.33203125" style="102" customWidth="1"/>
    <col min="5377" max="5377" width="41.33203125" style="102" customWidth="1"/>
    <col min="5378" max="5378" width="14.6640625" style="102" customWidth="1"/>
    <col min="5379" max="5631" width="11.5546875" style="102"/>
    <col min="5632" max="5632" width="15.33203125" style="102" customWidth="1"/>
    <col min="5633" max="5633" width="41.33203125" style="102" customWidth="1"/>
    <col min="5634" max="5634" width="14.6640625" style="102" customWidth="1"/>
    <col min="5635" max="5887" width="11.5546875" style="102"/>
    <col min="5888" max="5888" width="15.33203125" style="102" customWidth="1"/>
    <col min="5889" max="5889" width="41.33203125" style="102" customWidth="1"/>
    <col min="5890" max="5890" width="14.6640625" style="102" customWidth="1"/>
    <col min="5891" max="6143" width="11.5546875" style="102"/>
    <col min="6144" max="6144" width="15.33203125" style="102" customWidth="1"/>
    <col min="6145" max="6145" width="41.33203125" style="102" customWidth="1"/>
    <col min="6146" max="6146" width="14.6640625" style="102" customWidth="1"/>
    <col min="6147" max="6399" width="11.5546875" style="102"/>
    <col min="6400" max="6400" width="15.33203125" style="102" customWidth="1"/>
    <col min="6401" max="6401" width="41.33203125" style="102" customWidth="1"/>
    <col min="6402" max="6402" width="14.6640625" style="102" customWidth="1"/>
    <col min="6403" max="6655" width="11.5546875" style="102"/>
    <col min="6656" max="6656" width="15.33203125" style="102" customWidth="1"/>
    <col min="6657" max="6657" width="41.33203125" style="102" customWidth="1"/>
    <col min="6658" max="6658" width="14.6640625" style="102" customWidth="1"/>
    <col min="6659" max="6911" width="11.5546875" style="102"/>
    <col min="6912" max="6912" width="15.33203125" style="102" customWidth="1"/>
    <col min="6913" max="6913" width="41.33203125" style="102" customWidth="1"/>
    <col min="6914" max="6914" width="14.6640625" style="102" customWidth="1"/>
    <col min="6915" max="7167" width="11.5546875" style="102"/>
    <col min="7168" max="7168" width="15.33203125" style="102" customWidth="1"/>
    <col min="7169" max="7169" width="41.33203125" style="102" customWidth="1"/>
    <col min="7170" max="7170" width="14.6640625" style="102" customWidth="1"/>
    <col min="7171" max="7423" width="11.5546875" style="102"/>
    <col min="7424" max="7424" width="15.33203125" style="102" customWidth="1"/>
    <col min="7425" max="7425" width="41.33203125" style="102" customWidth="1"/>
    <col min="7426" max="7426" width="14.6640625" style="102" customWidth="1"/>
    <col min="7427" max="7679" width="11.5546875" style="102"/>
    <col min="7680" max="7680" width="15.33203125" style="102" customWidth="1"/>
    <col min="7681" max="7681" width="41.33203125" style="102" customWidth="1"/>
    <col min="7682" max="7682" width="14.6640625" style="102" customWidth="1"/>
    <col min="7683" max="7935" width="11.5546875" style="102"/>
    <col min="7936" max="7936" width="15.33203125" style="102" customWidth="1"/>
    <col min="7937" max="7937" width="41.33203125" style="102" customWidth="1"/>
    <col min="7938" max="7938" width="14.6640625" style="102" customWidth="1"/>
    <col min="7939" max="8191" width="11.5546875" style="102"/>
    <col min="8192" max="8192" width="15.33203125" style="102" customWidth="1"/>
    <col min="8193" max="8193" width="41.33203125" style="102" customWidth="1"/>
    <col min="8194" max="8194" width="14.6640625" style="102" customWidth="1"/>
    <col min="8195" max="8447" width="11.5546875" style="102"/>
    <col min="8448" max="8448" width="15.33203125" style="102" customWidth="1"/>
    <col min="8449" max="8449" width="41.33203125" style="102" customWidth="1"/>
    <col min="8450" max="8450" width="14.6640625" style="102" customWidth="1"/>
    <col min="8451" max="8703" width="11.5546875" style="102"/>
    <col min="8704" max="8704" width="15.33203125" style="102" customWidth="1"/>
    <col min="8705" max="8705" width="41.33203125" style="102" customWidth="1"/>
    <col min="8706" max="8706" width="14.6640625" style="102" customWidth="1"/>
    <col min="8707" max="8959" width="11.5546875" style="102"/>
    <col min="8960" max="8960" width="15.33203125" style="102" customWidth="1"/>
    <col min="8961" max="8961" width="41.33203125" style="102" customWidth="1"/>
    <col min="8962" max="8962" width="14.6640625" style="102" customWidth="1"/>
    <col min="8963" max="9215" width="11.5546875" style="102"/>
    <col min="9216" max="9216" width="15.33203125" style="102" customWidth="1"/>
    <col min="9217" max="9217" width="41.33203125" style="102" customWidth="1"/>
    <col min="9218" max="9218" width="14.6640625" style="102" customWidth="1"/>
    <col min="9219" max="9471" width="11.5546875" style="102"/>
    <col min="9472" max="9472" width="15.33203125" style="102" customWidth="1"/>
    <col min="9473" max="9473" width="41.33203125" style="102" customWidth="1"/>
    <col min="9474" max="9474" width="14.6640625" style="102" customWidth="1"/>
    <col min="9475" max="9727" width="11.5546875" style="102"/>
    <col min="9728" max="9728" width="15.33203125" style="102" customWidth="1"/>
    <col min="9729" max="9729" width="41.33203125" style="102" customWidth="1"/>
    <col min="9730" max="9730" width="14.6640625" style="102" customWidth="1"/>
    <col min="9731" max="9983" width="11.5546875" style="102"/>
    <col min="9984" max="9984" width="15.33203125" style="102" customWidth="1"/>
    <col min="9985" max="9985" width="41.33203125" style="102" customWidth="1"/>
    <col min="9986" max="9986" width="14.6640625" style="102" customWidth="1"/>
    <col min="9987" max="10239" width="11.5546875" style="102"/>
    <col min="10240" max="10240" width="15.33203125" style="102" customWidth="1"/>
    <col min="10241" max="10241" width="41.33203125" style="102" customWidth="1"/>
    <col min="10242" max="10242" width="14.6640625" style="102" customWidth="1"/>
    <col min="10243" max="10495" width="11.5546875" style="102"/>
    <col min="10496" max="10496" width="15.33203125" style="102" customWidth="1"/>
    <col min="10497" max="10497" width="41.33203125" style="102" customWidth="1"/>
    <col min="10498" max="10498" width="14.6640625" style="102" customWidth="1"/>
    <col min="10499" max="10751" width="11.5546875" style="102"/>
    <col min="10752" max="10752" width="15.33203125" style="102" customWidth="1"/>
    <col min="10753" max="10753" width="41.33203125" style="102" customWidth="1"/>
    <col min="10754" max="10754" width="14.6640625" style="102" customWidth="1"/>
    <col min="10755" max="11007" width="11.5546875" style="102"/>
    <col min="11008" max="11008" width="15.33203125" style="102" customWidth="1"/>
    <col min="11009" max="11009" width="41.33203125" style="102" customWidth="1"/>
    <col min="11010" max="11010" width="14.6640625" style="102" customWidth="1"/>
    <col min="11011" max="11263" width="11.5546875" style="102"/>
    <col min="11264" max="11264" width="15.33203125" style="102" customWidth="1"/>
    <col min="11265" max="11265" width="41.33203125" style="102" customWidth="1"/>
    <col min="11266" max="11266" width="14.6640625" style="102" customWidth="1"/>
    <col min="11267" max="11519" width="11.5546875" style="102"/>
    <col min="11520" max="11520" width="15.33203125" style="102" customWidth="1"/>
    <col min="11521" max="11521" width="41.33203125" style="102" customWidth="1"/>
    <col min="11522" max="11522" width="14.6640625" style="102" customWidth="1"/>
    <col min="11523" max="11775" width="11.5546875" style="102"/>
    <col min="11776" max="11776" width="15.33203125" style="102" customWidth="1"/>
    <col min="11777" max="11777" width="41.33203125" style="102" customWidth="1"/>
    <col min="11778" max="11778" width="14.6640625" style="102" customWidth="1"/>
    <col min="11779" max="12031" width="11.5546875" style="102"/>
    <col min="12032" max="12032" width="15.33203125" style="102" customWidth="1"/>
    <col min="12033" max="12033" width="41.33203125" style="102" customWidth="1"/>
    <col min="12034" max="12034" width="14.6640625" style="102" customWidth="1"/>
    <col min="12035" max="12287" width="11.5546875" style="102"/>
    <col min="12288" max="12288" width="15.33203125" style="102" customWidth="1"/>
    <col min="12289" max="12289" width="41.33203125" style="102" customWidth="1"/>
    <col min="12290" max="12290" width="14.6640625" style="102" customWidth="1"/>
    <col min="12291" max="12543" width="11.5546875" style="102"/>
    <col min="12544" max="12544" width="15.33203125" style="102" customWidth="1"/>
    <col min="12545" max="12545" width="41.33203125" style="102" customWidth="1"/>
    <col min="12546" max="12546" width="14.6640625" style="102" customWidth="1"/>
    <col min="12547" max="12799" width="11.5546875" style="102"/>
    <col min="12800" max="12800" width="15.33203125" style="102" customWidth="1"/>
    <col min="12801" max="12801" width="41.33203125" style="102" customWidth="1"/>
    <col min="12802" max="12802" width="14.6640625" style="102" customWidth="1"/>
    <col min="12803" max="13055" width="11.5546875" style="102"/>
    <col min="13056" max="13056" width="15.33203125" style="102" customWidth="1"/>
    <col min="13057" max="13057" width="41.33203125" style="102" customWidth="1"/>
    <col min="13058" max="13058" width="14.6640625" style="102" customWidth="1"/>
    <col min="13059" max="13311" width="11.5546875" style="102"/>
    <col min="13312" max="13312" width="15.33203125" style="102" customWidth="1"/>
    <col min="13313" max="13313" width="41.33203125" style="102" customWidth="1"/>
    <col min="13314" max="13314" width="14.6640625" style="102" customWidth="1"/>
    <col min="13315" max="13567" width="11.5546875" style="102"/>
    <col min="13568" max="13568" width="15.33203125" style="102" customWidth="1"/>
    <col min="13569" max="13569" width="41.33203125" style="102" customWidth="1"/>
    <col min="13570" max="13570" width="14.6640625" style="102" customWidth="1"/>
    <col min="13571" max="13823" width="11.5546875" style="102"/>
    <col min="13824" max="13824" width="15.33203125" style="102" customWidth="1"/>
    <col min="13825" max="13825" width="41.33203125" style="102" customWidth="1"/>
    <col min="13826" max="13826" width="14.6640625" style="102" customWidth="1"/>
    <col min="13827" max="14079" width="11.5546875" style="102"/>
    <col min="14080" max="14080" width="15.33203125" style="102" customWidth="1"/>
    <col min="14081" max="14081" width="41.33203125" style="102" customWidth="1"/>
    <col min="14082" max="14082" width="14.6640625" style="102" customWidth="1"/>
    <col min="14083" max="14335" width="11.5546875" style="102"/>
    <col min="14336" max="14336" width="15.33203125" style="102" customWidth="1"/>
    <col min="14337" max="14337" width="41.33203125" style="102" customWidth="1"/>
    <col min="14338" max="14338" width="14.6640625" style="102" customWidth="1"/>
    <col min="14339" max="14591" width="11.5546875" style="102"/>
    <col min="14592" max="14592" width="15.33203125" style="102" customWidth="1"/>
    <col min="14593" max="14593" width="41.33203125" style="102" customWidth="1"/>
    <col min="14594" max="14594" width="14.6640625" style="102" customWidth="1"/>
    <col min="14595" max="14847" width="11.5546875" style="102"/>
    <col min="14848" max="14848" width="15.33203125" style="102" customWidth="1"/>
    <col min="14849" max="14849" width="41.33203125" style="102" customWidth="1"/>
    <col min="14850" max="14850" width="14.6640625" style="102" customWidth="1"/>
    <col min="14851" max="15103" width="11.5546875" style="102"/>
    <col min="15104" max="15104" width="15.33203125" style="102" customWidth="1"/>
    <col min="15105" max="15105" width="41.33203125" style="102" customWidth="1"/>
    <col min="15106" max="15106" width="14.6640625" style="102" customWidth="1"/>
    <col min="15107" max="15359" width="11.5546875" style="102"/>
    <col min="15360" max="15360" width="15.33203125" style="102" customWidth="1"/>
    <col min="15361" max="15361" width="41.33203125" style="102" customWidth="1"/>
    <col min="15362" max="15362" width="14.6640625" style="102" customWidth="1"/>
    <col min="15363" max="15615" width="11.5546875" style="102"/>
    <col min="15616" max="15616" width="15.33203125" style="102" customWidth="1"/>
    <col min="15617" max="15617" width="41.33203125" style="102" customWidth="1"/>
    <col min="15618" max="15618" width="14.6640625" style="102" customWidth="1"/>
    <col min="15619" max="15871" width="11.5546875" style="102"/>
    <col min="15872" max="15872" width="15.33203125" style="102" customWidth="1"/>
    <col min="15873" max="15873" width="41.33203125" style="102" customWidth="1"/>
    <col min="15874" max="15874" width="14.6640625" style="102" customWidth="1"/>
    <col min="15875" max="16127" width="11.5546875" style="102"/>
    <col min="16128" max="16128" width="15.33203125" style="102" customWidth="1"/>
    <col min="16129" max="16129" width="41.33203125" style="102" customWidth="1"/>
    <col min="16130" max="16130" width="14.6640625" style="102" customWidth="1"/>
    <col min="16131" max="16383" width="11.5546875" style="102"/>
    <col min="16384" max="16384" width="11.5546875" style="102" customWidth="1"/>
  </cols>
  <sheetData>
    <row r="1" spans="1:4" s="101" customFormat="1" ht="45" customHeight="1">
      <c r="A1" s="104" t="s">
        <v>283</v>
      </c>
      <c r="B1" s="104"/>
      <c r="C1" s="104"/>
      <c r="D1" s="100"/>
    </row>
    <row r="2" spans="1:4" ht="13.8" thickBot="1"/>
    <row r="3" spans="1:4" s="103" customFormat="1" ht="30" customHeight="1" thickBot="1">
      <c r="A3" s="992" t="s">
        <v>284</v>
      </c>
      <c r="B3" s="498" t="s">
        <v>285</v>
      </c>
    </row>
    <row r="4" spans="1:4" s="103" customFormat="1" ht="19.95" customHeight="1">
      <c r="A4" s="297" t="s">
        <v>286</v>
      </c>
      <c r="B4" s="1003">
        <v>1597685</v>
      </c>
    </row>
    <row r="5" spans="1:4" s="103" customFormat="1" ht="19.95" customHeight="1">
      <c r="A5" s="807" t="s">
        <v>287</v>
      </c>
      <c r="B5" s="1004">
        <v>762332</v>
      </c>
    </row>
    <row r="6" spans="1:4" s="103" customFormat="1" ht="19.95" customHeight="1">
      <c r="A6" s="807" t="s">
        <v>288</v>
      </c>
      <c r="B6" s="1004">
        <v>275371</v>
      </c>
    </row>
    <row r="7" spans="1:4" s="103" customFormat="1" ht="19.95" customHeight="1">
      <c r="A7" s="298" t="s">
        <v>289</v>
      </c>
      <c r="B7" s="1005">
        <v>81253</v>
      </c>
    </row>
    <row r="8" spans="1:4" s="103" customFormat="1" ht="19.95" customHeight="1">
      <c r="A8" s="298" t="s">
        <v>290</v>
      </c>
      <c r="B8" s="1005">
        <v>55041</v>
      </c>
    </row>
    <row r="9" spans="1:4" s="103" customFormat="1" ht="19.95" customHeight="1">
      <c r="A9" s="298" t="s">
        <v>291</v>
      </c>
      <c r="B9" s="1005">
        <v>57690</v>
      </c>
    </row>
    <row r="10" spans="1:4" s="103" customFormat="1" ht="19.95" customHeight="1">
      <c r="A10" s="298" t="s">
        <v>292</v>
      </c>
      <c r="B10" s="1005">
        <v>64267</v>
      </c>
    </row>
    <row r="11" spans="1:4" s="103" customFormat="1" ht="19.95" customHeight="1">
      <c r="A11" s="299" t="s">
        <v>293</v>
      </c>
      <c r="B11" s="1006">
        <v>49418</v>
      </c>
    </row>
    <row r="12" spans="1:4" s="103" customFormat="1" ht="19.95" customHeight="1">
      <c r="A12" s="299" t="s">
        <v>294</v>
      </c>
      <c r="B12" s="1006">
        <v>51239</v>
      </c>
    </row>
    <row r="13" spans="1:4" s="103" customFormat="1" ht="19.95" customHeight="1" thickBot="1">
      <c r="A13" s="300" t="s">
        <v>295</v>
      </c>
      <c r="B13" s="1007">
        <v>35481</v>
      </c>
    </row>
    <row r="14" spans="1:4" s="103" customFormat="1" ht="19.95" customHeight="1">
      <c r="A14"/>
      <c r="B14"/>
    </row>
    <row r="15" spans="1:4" ht="19.95" customHeight="1"/>
  </sheetData>
  <printOptions horizontalCentered="1"/>
  <pageMargins left="0" right="0" top="0.35433070866141736" bottom="0.31496062992125984" header="0" footer="0.1968503937007874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32"/>
  <sheetViews>
    <sheetView topLeftCell="A4" zoomScaleNormal="100" workbookViewId="0">
      <selection activeCell="C6" sqref="C6"/>
    </sheetView>
  </sheetViews>
  <sheetFormatPr baseColWidth="10" defaultColWidth="11.5546875" defaultRowHeight="14.4"/>
  <cols>
    <col min="1" max="1" width="78.44140625" style="322" customWidth="1"/>
    <col min="2" max="3" width="10.6640625" style="322" customWidth="1"/>
    <col min="4" max="16384" width="11.5546875" style="322"/>
  </cols>
  <sheetData>
    <row r="1" spans="1:6" ht="45" customHeight="1">
      <c r="A1" s="320" t="s">
        <v>9</v>
      </c>
      <c r="B1" s="320"/>
      <c r="C1" s="320"/>
      <c r="D1" s="321"/>
      <c r="E1" s="321"/>
      <c r="F1" s="321"/>
    </row>
    <row r="2" spans="1:6" ht="15" customHeight="1"/>
    <row r="3" spans="1:6" ht="61.2">
      <c r="A3" s="323" t="s">
        <v>10</v>
      </c>
      <c r="B3" s="324" t="s">
        <v>11</v>
      </c>
      <c r="C3" s="324" t="s">
        <v>12</v>
      </c>
    </row>
    <row r="4" spans="1:6">
      <c r="A4" s="325" t="s">
        <v>13</v>
      </c>
      <c r="B4" s="326" t="s">
        <v>14</v>
      </c>
      <c r="C4" s="327" t="s">
        <v>15</v>
      </c>
    </row>
    <row r="5" spans="1:6">
      <c r="A5" s="325" t="s">
        <v>16</v>
      </c>
      <c r="B5" s="326" t="s">
        <v>15</v>
      </c>
      <c r="C5" s="327" t="s">
        <v>15</v>
      </c>
    </row>
    <row r="6" spans="1:6">
      <c r="A6" s="325" t="s">
        <v>17</v>
      </c>
      <c r="B6" s="326" t="s">
        <v>15</v>
      </c>
      <c r="C6" s="327" t="s">
        <v>15</v>
      </c>
    </row>
    <row r="7" spans="1:6" ht="15.6">
      <c r="A7" s="325" t="s">
        <v>18</v>
      </c>
      <c r="B7" s="326" t="s">
        <v>15</v>
      </c>
      <c r="C7" s="328"/>
    </row>
    <row r="8" spans="1:6">
      <c r="A8" s="325" t="s">
        <v>19</v>
      </c>
      <c r="B8" s="326" t="s">
        <v>15</v>
      </c>
      <c r="C8" s="327" t="s">
        <v>15</v>
      </c>
    </row>
    <row r="9" spans="1:6" ht="15.6">
      <c r="A9" s="325" t="s">
        <v>20</v>
      </c>
      <c r="B9" s="326" t="s">
        <v>15</v>
      </c>
      <c r="C9" s="328"/>
    </row>
    <row r="10" spans="1:6" ht="15.6">
      <c r="A10" s="325" t="s">
        <v>21</v>
      </c>
      <c r="B10" s="326" t="s">
        <v>15</v>
      </c>
      <c r="C10" s="328"/>
    </row>
    <row r="11" spans="1:6" ht="15.6">
      <c r="A11" s="325" t="s">
        <v>22</v>
      </c>
      <c r="B11" s="326" t="s">
        <v>15</v>
      </c>
      <c r="C11" s="328"/>
    </row>
    <row r="12" spans="1:6" ht="15.6">
      <c r="A12" s="325" t="s">
        <v>23</v>
      </c>
      <c r="B12" s="326" t="s">
        <v>15</v>
      </c>
      <c r="C12" s="328"/>
    </row>
    <row r="13" spans="1:6" ht="15.6">
      <c r="A13" s="325" t="s">
        <v>24</v>
      </c>
      <c r="B13" s="326" t="s">
        <v>25</v>
      </c>
      <c r="C13" s="328"/>
    </row>
    <row r="14" spans="1:6" ht="15.6">
      <c r="A14" s="325" t="s">
        <v>26</v>
      </c>
      <c r="B14" s="326" t="s">
        <v>25</v>
      </c>
      <c r="C14" s="328"/>
    </row>
    <row r="15" spans="1:6" ht="15.6">
      <c r="A15" s="325" t="s">
        <v>27</v>
      </c>
      <c r="B15" s="326" t="s">
        <v>25</v>
      </c>
      <c r="C15" s="328"/>
    </row>
    <row r="16" spans="1:6" ht="15.6">
      <c r="A16" s="325" t="s">
        <v>28</v>
      </c>
      <c r="B16" s="326" t="s">
        <v>25</v>
      </c>
      <c r="C16" s="328"/>
    </row>
    <row r="17" spans="1:3" ht="15.6">
      <c r="A17" s="325" t="s">
        <v>29</v>
      </c>
      <c r="B17" s="326" t="s">
        <v>25</v>
      </c>
      <c r="C17" s="328"/>
    </row>
    <row r="18" spans="1:3" ht="15.6">
      <c r="A18" s="325" t="s">
        <v>30</v>
      </c>
      <c r="B18" s="326" t="s">
        <v>25</v>
      </c>
      <c r="C18" s="328"/>
    </row>
    <row r="19" spans="1:3" ht="15.6">
      <c r="A19" s="325" t="s">
        <v>31</v>
      </c>
      <c r="B19" s="326" t="s">
        <v>15</v>
      </c>
      <c r="C19" s="328"/>
    </row>
    <row r="20" spans="1:3" ht="15.6">
      <c r="A20" s="325" t="s">
        <v>32</v>
      </c>
      <c r="B20" s="326" t="s">
        <v>25</v>
      </c>
      <c r="C20" s="328"/>
    </row>
    <row r="21" spans="1:3" ht="15.6">
      <c r="A21" s="325" t="s">
        <v>33</v>
      </c>
      <c r="B21" s="326" t="s">
        <v>15</v>
      </c>
      <c r="C21" s="328"/>
    </row>
    <row r="22" spans="1:3" ht="15.6">
      <c r="A22" s="325" t="s">
        <v>34</v>
      </c>
      <c r="B22" s="326" t="s">
        <v>15</v>
      </c>
      <c r="C22" s="328"/>
    </row>
    <row r="23" spans="1:3" ht="15.6">
      <c r="A23" s="325" t="s">
        <v>35</v>
      </c>
      <c r="B23" s="326" t="s">
        <v>15</v>
      </c>
      <c r="C23" s="328"/>
    </row>
    <row r="24" spans="1:3" ht="15.6">
      <c r="A24" s="325" t="s">
        <v>36</v>
      </c>
      <c r="B24" s="326" t="s">
        <v>15</v>
      </c>
      <c r="C24" s="328"/>
    </row>
    <row r="25" spans="1:3">
      <c r="A25" s="325" t="s">
        <v>37</v>
      </c>
      <c r="B25" s="326" t="s">
        <v>15</v>
      </c>
      <c r="C25" s="327" t="s">
        <v>15</v>
      </c>
    </row>
    <row r="26" spans="1:3">
      <c r="A26" s="325" t="s">
        <v>38</v>
      </c>
      <c r="B26" s="326" t="s">
        <v>15</v>
      </c>
      <c r="C26" s="327" t="s">
        <v>15</v>
      </c>
    </row>
    <row r="27" spans="1:3">
      <c r="A27" s="325" t="s">
        <v>39</v>
      </c>
      <c r="B27" s="326" t="s">
        <v>15</v>
      </c>
      <c r="C27" s="327" t="s">
        <v>15</v>
      </c>
    </row>
    <row r="28" spans="1:3">
      <c r="A28" s="325" t="s">
        <v>40</v>
      </c>
      <c r="B28" s="326" t="s">
        <v>15</v>
      </c>
      <c r="C28" s="327" t="s">
        <v>15</v>
      </c>
    </row>
    <row r="29" spans="1:3">
      <c r="A29" s="325" t="s">
        <v>41</v>
      </c>
      <c r="B29" s="326" t="s">
        <v>15</v>
      </c>
      <c r="C29" s="327" t="s">
        <v>15</v>
      </c>
    </row>
    <row r="30" spans="1:3" ht="19.2" customHeight="1"/>
    <row r="31" spans="1:3" s="329" customFormat="1" ht="38.25" customHeight="1">
      <c r="A31" s="1109" t="s">
        <v>42</v>
      </c>
      <c r="B31" s="1109"/>
      <c r="C31" s="1109"/>
    </row>
    <row r="32" spans="1:3" s="329" customFormat="1">
      <c r="A32" s="330" t="s">
        <v>43</v>
      </c>
      <c r="B32" s="331"/>
      <c r="C32" s="331"/>
    </row>
  </sheetData>
  <mergeCells count="1">
    <mergeCell ref="A31:C31"/>
  </mergeCells>
  <printOptions horizontalCentered="1" verticalCentered="1"/>
  <pageMargins left="0" right="0" top="0.35433070866141736" bottom="0.31496062992125984" header="0" footer="0.19685039370078741"/>
  <pageSetup paperSize="9" scale="94"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0"/>
  <sheetViews>
    <sheetView zoomScaleNormal="100" workbookViewId="0">
      <selection activeCell="H23" sqref="H23"/>
    </sheetView>
  </sheetViews>
  <sheetFormatPr baseColWidth="10" defaultRowHeight="13.2"/>
  <cols>
    <col min="1" max="1" width="54.109375" style="45" customWidth="1"/>
    <col min="2" max="2" width="14.6640625" style="45" customWidth="1"/>
    <col min="3" max="256" width="11.5546875" style="45"/>
    <col min="257" max="257" width="54.109375" style="45" customWidth="1"/>
    <col min="258" max="258" width="14.6640625" style="45" customWidth="1"/>
    <col min="259" max="512" width="11.5546875" style="45"/>
    <col min="513" max="513" width="54.109375" style="45" customWidth="1"/>
    <col min="514" max="514" width="14.6640625" style="45" customWidth="1"/>
    <col min="515" max="768" width="11.5546875" style="45"/>
    <col min="769" max="769" width="54.109375" style="45" customWidth="1"/>
    <col min="770" max="770" width="14.6640625" style="45" customWidth="1"/>
    <col min="771" max="1024" width="11.5546875" style="45"/>
    <col min="1025" max="1025" width="54.109375" style="45" customWidth="1"/>
    <col min="1026" max="1026" width="14.6640625" style="45" customWidth="1"/>
    <col min="1027" max="1280" width="11.5546875" style="45"/>
    <col min="1281" max="1281" width="54.109375" style="45" customWidth="1"/>
    <col min="1282" max="1282" width="14.6640625" style="45" customWidth="1"/>
    <col min="1283" max="1536" width="11.5546875" style="45"/>
    <col min="1537" max="1537" width="54.109375" style="45" customWidth="1"/>
    <col min="1538" max="1538" width="14.6640625" style="45" customWidth="1"/>
    <col min="1539" max="1792" width="11.5546875" style="45"/>
    <col min="1793" max="1793" width="54.109375" style="45" customWidth="1"/>
    <col min="1794" max="1794" width="14.6640625" style="45" customWidth="1"/>
    <col min="1795" max="2048" width="11.5546875" style="45"/>
    <col min="2049" max="2049" width="54.109375" style="45" customWidth="1"/>
    <col min="2050" max="2050" width="14.6640625" style="45" customWidth="1"/>
    <col min="2051" max="2304" width="11.5546875" style="45"/>
    <col min="2305" max="2305" width="54.109375" style="45" customWidth="1"/>
    <col min="2306" max="2306" width="14.6640625" style="45" customWidth="1"/>
    <col min="2307" max="2560" width="11.5546875" style="45"/>
    <col min="2561" max="2561" width="54.109375" style="45" customWidth="1"/>
    <col min="2562" max="2562" width="14.6640625" style="45" customWidth="1"/>
    <col min="2563" max="2816" width="11.5546875" style="45"/>
    <col min="2817" max="2817" width="54.109375" style="45" customWidth="1"/>
    <col min="2818" max="2818" width="14.6640625" style="45" customWidth="1"/>
    <col min="2819" max="3072" width="11.5546875" style="45"/>
    <col min="3073" max="3073" width="54.109375" style="45" customWidth="1"/>
    <col min="3074" max="3074" width="14.6640625" style="45" customWidth="1"/>
    <col min="3075" max="3328" width="11.5546875" style="45"/>
    <col min="3329" max="3329" width="54.109375" style="45" customWidth="1"/>
    <col min="3330" max="3330" width="14.6640625" style="45" customWidth="1"/>
    <col min="3331" max="3584" width="11.5546875" style="45"/>
    <col min="3585" max="3585" width="54.109375" style="45" customWidth="1"/>
    <col min="3586" max="3586" width="14.6640625" style="45" customWidth="1"/>
    <col min="3587" max="3840" width="11.5546875" style="45"/>
    <col min="3841" max="3841" width="54.109375" style="45" customWidth="1"/>
    <col min="3842" max="3842" width="14.6640625" style="45" customWidth="1"/>
    <col min="3843" max="4096" width="11.5546875" style="45"/>
    <col min="4097" max="4097" width="54.109375" style="45" customWidth="1"/>
    <col min="4098" max="4098" width="14.6640625" style="45" customWidth="1"/>
    <col min="4099" max="4352" width="11.5546875" style="45"/>
    <col min="4353" max="4353" width="54.109375" style="45" customWidth="1"/>
    <col min="4354" max="4354" width="14.6640625" style="45" customWidth="1"/>
    <col min="4355" max="4608" width="11.5546875" style="45"/>
    <col min="4609" max="4609" width="54.109375" style="45" customWidth="1"/>
    <col min="4610" max="4610" width="14.6640625" style="45" customWidth="1"/>
    <col min="4611" max="4864" width="11.5546875" style="45"/>
    <col min="4865" max="4865" width="54.109375" style="45" customWidth="1"/>
    <col min="4866" max="4866" width="14.6640625" style="45" customWidth="1"/>
    <col min="4867" max="5120" width="11.5546875" style="45"/>
    <col min="5121" max="5121" width="54.109375" style="45" customWidth="1"/>
    <col min="5122" max="5122" width="14.6640625" style="45" customWidth="1"/>
    <col min="5123" max="5376" width="11.5546875" style="45"/>
    <col min="5377" max="5377" width="54.109375" style="45" customWidth="1"/>
    <col min="5378" max="5378" width="14.6640625" style="45" customWidth="1"/>
    <col min="5379" max="5632" width="11.5546875" style="45"/>
    <col min="5633" max="5633" width="54.109375" style="45" customWidth="1"/>
    <col min="5634" max="5634" width="14.6640625" style="45" customWidth="1"/>
    <col min="5635" max="5888" width="11.5546875" style="45"/>
    <col min="5889" max="5889" width="54.109375" style="45" customWidth="1"/>
    <col min="5890" max="5890" width="14.6640625" style="45" customWidth="1"/>
    <col min="5891" max="6144" width="11.5546875" style="45"/>
    <col min="6145" max="6145" width="54.109375" style="45" customWidth="1"/>
    <col min="6146" max="6146" width="14.6640625" style="45" customWidth="1"/>
    <col min="6147" max="6400" width="11.5546875" style="45"/>
    <col min="6401" max="6401" width="54.109375" style="45" customWidth="1"/>
    <col min="6402" max="6402" width="14.6640625" style="45" customWidth="1"/>
    <col min="6403" max="6656" width="11.5546875" style="45"/>
    <col min="6657" max="6657" width="54.109375" style="45" customWidth="1"/>
    <col min="6658" max="6658" width="14.6640625" style="45" customWidth="1"/>
    <col min="6659" max="6912" width="11.5546875" style="45"/>
    <col min="6913" max="6913" width="54.109375" style="45" customWidth="1"/>
    <col min="6914" max="6914" width="14.6640625" style="45" customWidth="1"/>
    <col min="6915" max="7168" width="11.5546875" style="45"/>
    <col min="7169" max="7169" width="54.109375" style="45" customWidth="1"/>
    <col min="7170" max="7170" width="14.6640625" style="45" customWidth="1"/>
    <col min="7171" max="7424" width="11.5546875" style="45"/>
    <col min="7425" max="7425" width="54.109375" style="45" customWidth="1"/>
    <col min="7426" max="7426" width="14.6640625" style="45" customWidth="1"/>
    <col min="7427" max="7680" width="11.5546875" style="45"/>
    <col min="7681" max="7681" width="54.109375" style="45" customWidth="1"/>
    <col min="7682" max="7682" width="14.6640625" style="45" customWidth="1"/>
    <col min="7683" max="7936" width="11.5546875" style="45"/>
    <col min="7937" max="7937" width="54.109375" style="45" customWidth="1"/>
    <col min="7938" max="7938" width="14.6640625" style="45" customWidth="1"/>
    <col min="7939" max="8192" width="11.5546875" style="45"/>
    <col min="8193" max="8193" width="54.109375" style="45" customWidth="1"/>
    <col min="8194" max="8194" width="14.6640625" style="45" customWidth="1"/>
    <col min="8195" max="8448" width="11.5546875" style="45"/>
    <col min="8449" max="8449" width="54.109375" style="45" customWidth="1"/>
    <col min="8450" max="8450" width="14.6640625" style="45" customWidth="1"/>
    <col min="8451" max="8704" width="11.5546875" style="45"/>
    <col min="8705" max="8705" width="54.109375" style="45" customWidth="1"/>
    <col min="8706" max="8706" width="14.6640625" style="45" customWidth="1"/>
    <col min="8707" max="8960" width="11.5546875" style="45"/>
    <col min="8961" max="8961" width="54.109375" style="45" customWidth="1"/>
    <col min="8962" max="8962" width="14.6640625" style="45" customWidth="1"/>
    <col min="8963" max="9216" width="11.5546875" style="45"/>
    <col min="9217" max="9217" width="54.109375" style="45" customWidth="1"/>
    <col min="9218" max="9218" width="14.6640625" style="45" customWidth="1"/>
    <col min="9219" max="9472" width="11.5546875" style="45"/>
    <col min="9473" max="9473" width="54.109375" style="45" customWidth="1"/>
    <col min="9474" max="9474" width="14.6640625" style="45" customWidth="1"/>
    <col min="9475" max="9728" width="11.5546875" style="45"/>
    <col min="9729" max="9729" width="54.109375" style="45" customWidth="1"/>
    <col min="9730" max="9730" width="14.6640625" style="45" customWidth="1"/>
    <col min="9731" max="9984" width="11.5546875" style="45"/>
    <col min="9985" max="9985" width="54.109375" style="45" customWidth="1"/>
    <col min="9986" max="9986" width="14.6640625" style="45" customWidth="1"/>
    <col min="9987" max="10240" width="11.5546875" style="45"/>
    <col min="10241" max="10241" width="54.109375" style="45" customWidth="1"/>
    <col min="10242" max="10242" width="14.6640625" style="45" customWidth="1"/>
    <col min="10243" max="10496" width="11.5546875" style="45"/>
    <col min="10497" max="10497" width="54.109375" style="45" customWidth="1"/>
    <col min="10498" max="10498" width="14.6640625" style="45" customWidth="1"/>
    <col min="10499" max="10752" width="11.5546875" style="45"/>
    <col min="10753" max="10753" width="54.109375" style="45" customWidth="1"/>
    <col min="10754" max="10754" width="14.6640625" style="45" customWidth="1"/>
    <col min="10755" max="11008" width="11.5546875" style="45"/>
    <col min="11009" max="11009" width="54.109375" style="45" customWidth="1"/>
    <col min="11010" max="11010" width="14.6640625" style="45" customWidth="1"/>
    <col min="11011" max="11264" width="11.5546875" style="45"/>
    <col min="11265" max="11265" width="54.109375" style="45" customWidth="1"/>
    <col min="11266" max="11266" width="14.6640625" style="45" customWidth="1"/>
    <col min="11267" max="11520" width="11.5546875" style="45"/>
    <col min="11521" max="11521" width="54.109375" style="45" customWidth="1"/>
    <col min="11522" max="11522" width="14.6640625" style="45" customWidth="1"/>
    <col min="11523" max="11776" width="11.5546875" style="45"/>
    <col min="11777" max="11777" width="54.109375" style="45" customWidth="1"/>
    <col min="11778" max="11778" width="14.6640625" style="45" customWidth="1"/>
    <col min="11779" max="12032" width="11.5546875" style="45"/>
    <col min="12033" max="12033" width="54.109375" style="45" customWidth="1"/>
    <col min="12034" max="12034" width="14.6640625" style="45" customWidth="1"/>
    <col min="12035" max="12288" width="11.5546875" style="45"/>
    <col min="12289" max="12289" width="54.109375" style="45" customWidth="1"/>
    <col min="12290" max="12290" width="14.6640625" style="45" customWidth="1"/>
    <col min="12291" max="12544" width="11.5546875" style="45"/>
    <col min="12545" max="12545" width="54.109375" style="45" customWidth="1"/>
    <col min="12546" max="12546" width="14.6640625" style="45" customWidth="1"/>
    <col min="12547" max="12800" width="11.5546875" style="45"/>
    <col min="12801" max="12801" width="54.109375" style="45" customWidth="1"/>
    <col min="12802" max="12802" width="14.6640625" style="45" customWidth="1"/>
    <col min="12803" max="13056" width="11.5546875" style="45"/>
    <col min="13057" max="13057" width="54.109375" style="45" customWidth="1"/>
    <col min="13058" max="13058" width="14.6640625" style="45" customWidth="1"/>
    <col min="13059" max="13312" width="11.5546875" style="45"/>
    <col min="13313" max="13313" width="54.109375" style="45" customWidth="1"/>
    <col min="13314" max="13314" width="14.6640625" style="45" customWidth="1"/>
    <col min="13315" max="13568" width="11.5546875" style="45"/>
    <col min="13569" max="13569" width="54.109375" style="45" customWidth="1"/>
    <col min="13570" max="13570" width="14.6640625" style="45" customWidth="1"/>
    <col min="13571" max="13824" width="11.5546875" style="45"/>
    <col min="13825" max="13825" width="54.109375" style="45" customWidth="1"/>
    <col min="13826" max="13826" width="14.6640625" style="45" customWidth="1"/>
    <col min="13827" max="14080" width="11.5546875" style="45"/>
    <col min="14081" max="14081" width="54.109375" style="45" customWidth="1"/>
    <col min="14082" max="14082" width="14.6640625" style="45" customWidth="1"/>
    <col min="14083" max="14336" width="11.5546875" style="45"/>
    <col min="14337" max="14337" width="54.109375" style="45" customWidth="1"/>
    <col min="14338" max="14338" width="14.6640625" style="45" customWidth="1"/>
    <col min="14339" max="14592" width="11.5546875" style="45"/>
    <col min="14593" max="14593" width="54.109375" style="45" customWidth="1"/>
    <col min="14594" max="14594" width="14.6640625" style="45" customWidth="1"/>
    <col min="14595" max="14848" width="11.5546875" style="45"/>
    <col min="14849" max="14849" width="54.109375" style="45" customWidth="1"/>
    <col min="14850" max="14850" width="14.6640625" style="45" customWidth="1"/>
    <col min="14851" max="15104" width="11.5546875" style="45"/>
    <col min="15105" max="15105" width="54.109375" style="45" customWidth="1"/>
    <col min="15106" max="15106" width="14.6640625" style="45" customWidth="1"/>
    <col min="15107" max="15360" width="11.5546875" style="45"/>
    <col min="15361" max="15361" width="54.109375" style="45" customWidth="1"/>
    <col min="15362" max="15362" width="14.6640625" style="45" customWidth="1"/>
    <col min="15363" max="15616" width="11.5546875" style="45"/>
    <col min="15617" max="15617" width="54.109375" style="45" customWidth="1"/>
    <col min="15618" max="15618" width="14.6640625" style="45" customWidth="1"/>
    <col min="15619" max="15872" width="11.5546875" style="45"/>
    <col min="15873" max="15873" width="54.109375" style="45" customWidth="1"/>
    <col min="15874" max="15874" width="14.6640625" style="45" customWidth="1"/>
    <col min="15875" max="16128" width="11.5546875" style="45"/>
    <col min="16129" max="16129" width="54.109375" style="45" customWidth="1"/>
    <col min="16130" max="16130" width="14.6640625" style="45" customWidth="1"/>
    <col min="16131" max="16384" width="11.5546875" style="45"/>
  </cols>
  <sheetData>
    <row r="1" spans="1:4" s="78" customFormat="1" ht="45" customHeight="1">
      <c r="A1" s="81" t="s">
        <v>296</v>
      </c>
      <c r="B1" s="105"/>
      <c r="C1" s="105"/>
      <c r="D1" s="80"/>
    </row>
    <row r="2" spans="1:4" ht="13.8" thickBot="1"/>
    <row r="3" spans="1:4" ht="30" customHeight="1" thickBot="1">
      <c r="A3" s="498" t="s">
        <v>297</v>
      </c>
      <c r="B3" s="498" t="s">
        <v>52</v>
      </c>
    </row>
    <row r="4" spans="1:4" ht="19.95" customHeight="1">
      <c r="A4" s="316" t="s">
        <v>298</v>
      </c>
      <c r="B4" s="1008">
        <v>143527</v>
      </c>
      <c r="D4"/>
    </row>
    <row r="5" spans="1:4" ht="19.95" customHeight="1">
      <c r="A5" s="317" t="s">
        <v>299</v>
      </c>
      <c r="B5" s="318">
        <v>58973</v>
      </c>
      <c r="D5"/>
    </row>
    <row r="6" spans="1:4" ht="19.95" customHeight="1">
      <c r="A6" s="193" t="s">
        <v>300</v>
      </c>
      <c r="B6" s="1009">
        <v>39734</v>
      </c>
      <c r="D6"/>
    </row>
    <row r="7" spans="1:4" ht="19.95" customHeight="1">
      <c r="A7" s="193" t="s">
        <v>301</v>
      </c>
      <c r="B7" s="1009">
        <v>15947</v>
      </c>
      <c r="D7"/>
    </row>
    <row r="8" spans="1:4" ht="19.95" customHeight="1">
      <c r="A8" s="193" t="s">
        <v>302</v>
      </c>
      <c r="B8" s="1009">
        <v>18884</v>
      </c>
      <c r="D8"/>
    </row>
    <row r="9" spans="1:4" ht="19.95" customHeight="1">
      <c r="A9" s="193" t="s">
        <v>303</v>
      </c>
      <c r="B9" s="1009">
        <v>4750</v>
      </c>
      <c r="D9"/>
    </row>
    <row r="10" spans="1:4" ht="19.95" customHeight="1">
      <c r="A10" s="193" t="s">
        <v>304</v>
      </c>
      <c r="B10" s="1009">
        <v>4538</v>
      </c>
      <c r="D10"/>
    </row>
    <row r="11" spans="1:4" ht="19.95" customHeight="1">
      <c r="A11" s="186" t="s">
        <v>305</v>
      </c>
      <c r="B11" s="1009">
        <v>6518</v>
      </c>
      <c r="D11"/>
    </row>
    <row r="12" spans="1:4" ht="19.95" customHeight="1">
      <c r="A12" s="186" t="s">
        <v>306</v>
      </c>
      <c r="B12" s="1009">
        <v>5530</v>
      </c>
      <c r="D12"/>
    </row>
    <row r="13" spans="1:4" ht="19.95" customHeight="1">
      <c r="A13" s="186" t="s">
        <v>307</v>
      </c>
      <c r="B13" s="1009">
        <v>5341</v>
      </c>
      <c r="D13"/>
    </row>
    <row r="14" spans="1:4" ht="19.95" customHeight="1">
      <c r="A14" s="193" t="s">
        <v>308</v>
      </c>
      <c r="B14" s="1009">
        <v>3200</v>
      </c>
      <c r="D14"/>
    </row>
    <row r="15" spans="1:4" ht="19.95" customHeight="1">
      <c r="A15" s="193" t="s">
        <v>309</v>
      </c>
      <c r="B15" s="1009">
        <v>816</v>
      </c>
      <c r="D15"/>
    </row>
    <row r="16" spans="1:4" ht="19.95" customHeight="1">
      <c r="A16" s="193" t="s">
        <v>310</v>
      </c>
      <c r="B16" s="1009">
        <v>3295</v>
      </c>
      <c r="D16"/>
    </row>
    <row r="17" spans="1:4" ht="19.95" customHeight="1">
      <c r="A17" s="194" t="s">
        <v>311</v>
      </c>
      <c r="B17" s="1010">
        <v>924</v>
      </c>
      <c r="D17"/>
    </row>
    <row r="18" spans="1:4" ht="15" customHeight="1" thickBot="1">
      <c r="A18" s="194" t="s">
        <v>312</v>
      </c>
      <c r="B18" s="1010">
        <v>2727</v>
      </c>
    </row>
    <row r="19" spans="1:4" ht="25.2" customHeight="1" thickBot="1">
      <c r="A19" s="500" t="s">
        <v>50</v>
      </c>
      <c r="B19" s="501">
        <f>B4+SUM(B6:B18)</f>
        <v>255731</v>
      </c>
    </row>
    <row r="20" spans="1:4" ht="10.5" customHeight="1">
      <c r="A20"/>
      <c r="B20"/>
      <c r="C20"/>
    </row>
  </sheetData>
  <printOptions horizontalCentered="1"/>
  <pageMargins left="0" right="0" top="0.35433070866141736" bottom="0.31496062992125984" header="0" footer="0.19685039370078741"/>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36"/>
  <sheetViews>
    <sheetView zoomScaleNormal="100" workbookViewId="0">
      <selection activeCell="J23" sqref="J23"/>
    </sheetView>
  </sheetViews>
  <sheetFormatPr baseColWidth="10" defaultRowHeight="13.2"/>
  <cols>
    <col min="1" max="1" width="35.33203125" style="45" customWidth="1"/>
    <col min="2" max="3" width="12.6640625" style="45" customWidth="1"/>
    <col min="4" max="256" width="11.5546875" style="45"/>
    <col min="257" max="257" width="35.33203125" style="45" customWidth="1"/>
    <col min="258" max="259" width="12.6640625" style="45" customWidth="1"/>
    <col min="260" max="512" width="11.5546875" style="45"/>
    <col min="513" max="513" width="35.33203125" style="45" customWidth="1"/>
    <col min="514" max="515" width="12.6640625" style="45" customWidth="1"/>
    <col min="516" max="768" width="11.5546875" style="45"/>
    <col min="769" max="769" width="35.33203125" style="45" customWidth="1"/>
    <col min="770" max="771" width="12.6640625" style="45" customWidth="1"/>
    <col min="772" max="1024" width="11.5546875" style="45"/>
    <col min="1025" max="1025" width="35.33203125" style="45" customWidth="1"/>
    <col min="1026" max="1027" width="12.6640625" style="45" customWidth="1"/>
    <col min="1028" max="1280" width="11.5546875" style="45"/>
    <col min="1281" max="1281" width="35.33203125" style="45" customWidth="1"/>
    <col min="1282" max="1283" width="12.6640625" style="45" customWidth="1"/>
    <col min="1284" max="1536" width="11.5546875" style="45"/>
    <col min="1537" max="1537" width="35.33203125" style="45" customWidth="1"/>
    <col min="1538" max="1539" width="12.6640625" style="45" customWidth="1"/>
    <col min="1540" max="1792" width="11.5546875" style="45"/>
    <col min="1793" max="1793" width="35.33203125" style="45" customWidth="1"/>
    <col min="1794" max="1795" width="12.6640625" style="45" customWidth="1"/>
    <col min="1796" max="2048" width="11.5546875" style="45"/>
    <col min="2049" max="2049" width="35.33203125" style="45" customWidth="1"/>
    <col min="2050" max="2051" width="12.6640625" style="45" customWidth="1"/>
    <col min="2052" max="2304" width="11.5546875" style="45"/>
    <col min="2305" max="2305" width="35.33203125" style="45" customWidth="1"/>
    <col min="2306" max="2307" width="12.6640625" style="45" customWidth="1"/>
    <col min="2308" max="2560" width="11.5546875" style="45"/>
    <col min="2561" max="2561" width="35.33203125" style="45" customWidth="1"/>
    <col min="2562" max="2563" width="12.6640625" style="45" customWidth="1"/>
    <col min="2564" max="2816" width="11.5546875" style="45"/>
    <col min="2817" max="2817" width="35.33203125" style="45" customWidth="1"/>
    <col min="2818" max="2819" width="12.6640625" style="45" customWidth="1"/>
    <col min="2820" max="3072" width="11.5546875" style="45"/>
    <col min="3073" max="3073" width="35.33203125" style="45" customWidth="1"/>
    <col min="3074" max="3075" width="12.6640625" style="45" customWidth="1"/>
    <col min="3076" max="3328" width="11.5546875" style="45"/>
    <col min="3329" max="3329" width="35.33203125" style="45" customWidth="1"/>
    <col min="3330" max="3331" width="12.6640625" style="45" customWidth="1"/>
    <col min="3332" max="3584" width="11.5546875" style="45"/>
    <col min="3585" max="3585" width="35.33203125" style="45" customWidth="1"/>
    <col min="3586" max="3587" width="12.6640625" style="45" customWidth="1"/>
    <col min="3588" max="3840" width="11.5546875" style="45"/>
    <col min="3841" max="3841" width="35.33203125" style="45" customWidth="1"/>
    <col min="3842" max="3843" width="12.6640625" style="45" customWidth="1"/>
    <col min="3844" max="4096" width="11.5546875" style="45"/>
    <col min="4097" max="4097" width="35.33203125" style="45" customWidth="1"/>
    <col min="4098" max="4099" width="12.6640625" style="45" customWidth="1"/>
    <col min="4100" max="4352" width="11.5546875" style="45"/>
    <col min="4353" max="4353" width="35.33203125" style="45" customWidth="1"/>
    <col min="4354" max="4355" width="12.6640625" style="45" customWidth="1"/>
    <col min="4356" max="4608" width="11.5546875" style="45"/>
    <col min="4609" max="4609" width="35.33203125" style="45" customWidth="1"/>
    <col min="4610" max="4611" width="12.6640625" style="45" customWidth="1"/>
    <col min="4612" max="4864" width="11.5546875" style="45"/>
    <col min="4865" max="4865" width="35.33203125" style="45" customWidth="1"/>
    <col min="4866" max="4867" width="12.6640625" style="45" customWidth="1"/>
    <col min="4868" max="5120" width="11.5546875" style="45"/>
    <col min="5121" max="5121" width="35.33203125" style="45" customWidth="1"/>
    <col min="5122" max="5123" width="12.6640625" style="45" customWidth="1"/>
    <col min="5124" max="5376" width="11.5546875" style="45"/>
    <col min="5377" max="5377" width="35.33203125" style="45" customWidth="1"/>
    <col min="5378" max="5379" width="12.6640625" style="45" customWidth="1"/>
    <col min="5380" max="5632" width="11.5546875" style="45"/>
    <col min="5633" max="5633" width="35.33203125" style="45" customWidth="1"/>
    <col min="5634" max="5635" width="12.6640625" style="45" customWidth="1"/>
    <col min="5636" max="5888" width="11.5546875" style="45"/>
    <col min="5889" max="5889" width="35.33203125" style="45" customWidth="1"/>
    <col min="5890" max="5891" width="12.6640625" style="45" customWidth="1"/>
    <col min="5892" max="6144" width="11.5546875" style="45"/>
    <col min="6145" max="6145" width="35.33203125" style="45" customWidth="1"/>
    <col min="6146" max="6147" width="12.6640625" style="45" customWidth="1"/>
    <col min="6148" max="6400" width="11.5546875" style="45"/>
    <col min="6401" max="6401" width="35.33203125" style="45" customWidth="1"/>
    <col min="6402" max="6403" width="12.6640625" style="45" customWidth="1"/>
    <col min="6404" max="6656" width="11.5546875" style="45"/>
    <col min="6657" max="6657" width="35.33203125" style="45" customWidth="1"/>
    <col min="6658" max="6659" width="12.6640625" style="45" customWidth="1"/>
    <col min="6660" max="6912" width="11.5546875" style="45"/>
    <col min="6913" max="6913" width="35.33203125" style="45" customWidth="1"/>
    <col min="6914" max="6915" width="12.6640625" style="45" customWidth="1"/>
    <col min="6916" max="7168" width="11.5546875" style="45"/>
    <col min="7169" max="7169" width="35.33203125" style="45" customWidth="1"/>
    <col min="7170" max="7171" width="12.6640625" style="45" customWidth="1"/>
    <col min="7172" max="7424" width="11.5546875" style="45"/>
    <col min="7425" max="7425" width="35.33203125" style="45" customWidth="1"/>
    <col min="7426" max="7427" width="12.6640625" style="45" customWidth="1"/>
    <col min="7428" max="7680" width="11.5546875" style="45"/>
    <col min="7681" max="7681" width="35.33203125" style="45" customWidth="1"/>
    <col min="7682" max="7683" width="12.6640625" style="45" customWidth="1"/>
    <col min="7684" max="7936" width="11.5546875" style="45"/>
    <col min="7937" max="7937" width="35.33203125" style="45" customWidth="1"/>
    <col min="7938" max="7939" width="12.6640625" style="45" customWidth="1"/>
    <col min="7940" max="8192" width="11.5546875" style="45"/>
    <col min="8193" max="8193" width="35.33203125" style="45" customWidth="1"/>
    <col min="8194" max="8195" width="12.6640625" style="45" customWidth="1"/>
    <col min="8196" max="8448" width="11.5546875" style="45"/>
    <col min="8449" max="8449" width="35.33203125" style="45" customWidth="1"/>
    <col min="8450" max="8451" width="12.6640625" style="45" customWidth="1"/>
    <col min="8452" max="8704" width="11.5546875" style="45"/>
    <col min="8705" max="8705" width="35.33203125" style="45" customWidth="1"/>
    <col min="8706" max="8707" width="12.6640625" style="45" customWidth="1"/>
    <col min="8708" max="8960" width="11.5546875" style="45"/>
    <col min="8961" max="8961" width="35.33203125" style="45" customWidth="1"/>
    <col min="8962" max="8963" width="12.6640625" style="45" customWidth="1"/>
    <col min="8964" max="9216" width="11.5546875" style="45"/>
    <col min="9217" max="9217" width="35.33203125" style="45" customWidth="1"/>
    <col min="9218" max="9219" width="12.6640625" style="45" customWidth="1"/>
    <col min="9220" max="9472" width="11.5546875" style="45"/>
    <col min="9473" max="9473" width="35.33203125" style="45" customWidth="1"/>
    <col min="9474" max="9475" width="12.6640625" style="45" customWidth="1"/>
    <col min="9476" max="9728" width="11.5546875" style="45"/>
    <col min="9729" max="9729" width="35.33203125" style="45" customWidth="1"/>
    <col min="9730" max="9731" width="12.6640625" style="45" customWidth="1"/>
    <col min="9732" max="9984" width="11.5546875" style="45"/>
    <col min="9985" max="9985" width="35.33203125" style="45" customWidth="1"/>
    <col min="9986" max="9987" width="12.6640625" style="45" customWidth="1"/>
    <col min="9988" max="10240" width="11.5546875" style="45"/>
    <col min="10241" max="10241" width="35.33203125" style="45" customWidth="1"/>
    <col min="10242" max="10243" width="12.6640625" style="45" customWidth="1"/>
    <col min="10244" max="10496" width="11.5546875" style="45"/>
    <col min="10497" max="10497" width="35.33203125" style="45" customWidth="1"/>
    <col min="10498" max="10499" width="12.6640625" style="45" customWidth="1"/>
    <col min="10500" max="10752" width="11.5546875" style="45"/>
    <col min="10753" max="10753" width="35.33203125" style="45" customWidth="1"/>
    <col min="10754" max="10755" width="12.6640625" style="45" customWidth="1"/>
    <col min="10756" max="11008" width="11.5546875" style="45"/>
    <col min="11009" max="11009" width="35.33203125" style="45" customWidth="1"/>
    <col min="11010" max="11011" width="12.6640625" style="45" customWidth="1"/>
    <col min="11012" max="11264" width="11.5546875" style="45"/>
    <col min="11265" max="11265" width="35.33203125" style="45" customWidth="1"/>
    <col min="11266" max="11267" width="12.6640625" style="45" customWidth="1"/>
    <col min="11268" max="11520" width="11.5546875" style="45"/>
    <col min="11521" max="11521" width="35.33203125" style="45" customWidth="1"/>
    <col min="11522" max="11523" width="12.6640625" style="45" customWidth="1"/>
    <col min="11524" max="11776" width="11.5546875" style="45"/>
    <col min="11777" max="11777" width="35.33203125" style="45" customWidth="1"/>
    <col min="11778" max="11779" width="12.6640625" style="45" customWidth="1"/>
    <col min="11780" max="12032" width="11.5546875" style="45"/>
    <col min="12033" max="12033" width="35.33203125" style="45" customWidth="1"/>
    <col min="12034" max="12035" width="12.6640625" style="45" customWidth="1"/>
    <col min="12036" max="12288" width="11.5546875" style="45"/>
    <col min="12289" max="12289" width="35.33203125" style="45" customWidth="1"/>
    <col min="12290" max="12291" width="12.6640625" style="45" customWidth="1"/>
    <col min="12292" max="12544" width="11.5546875" style="45"/>
    <col min="12545" max="12545" width="35.33203125" style="45" customWidth="1"/>
    <col min="12546" max="12547" width="12.6640625" style="45" customWidth="1"/>
    <col min="12548" max="12800" width="11.5546875" style="45"/>
    <col min="12801" max="12801" width="35.33203125" style="45" customWidth="1"/>
    <col min="12802" max="12803" width="12.6640625" style="45" customWidth="1"/>
    <col min="12804" max="13056" width="11.5546875" style="45"/>
    <col min="13057" max="13057" width="35.33203125" style="45" customWidth="1"/>
    <col min="13058" max="13059" width="12.6640625" style="45" customWidth="1"/>
    <col min="13060" max="13312" width="11.5546875" style="45"/>
    <col min="13313" max="13313" width="35.33203125" style="45" customWidth="1"/>
    <col min="13314" max="13315" width="12.6640625" style="45" customWidth="1"/>
    <col min="13316" max="13568" width="11.5546875" style="45"/>
    <col min="13569" max="13569" width="35.33203125" style="45" customWidth="1"/>
    <col min="13570" max="13571" width="12.6640625" style="45" customWidth="1"/>
    <col min="13572" max="13824" width="11.5546875" style="45"/>
    <col min="13825" max="13825" width="35.33203125" style="45" customWidth="1"/>
    <col min="13826" max="13827" width="12.6640625" style="45" customWidth="1"/>
    <col min="13828" max="14080" width="11.5546875" style="45"/>
    <col min="14081" max="14081" width="35.33203125" style="45" customWidth="1"/>
    <col min="14082" max="14083" width="12.6640625" style="45" customWidth="1"/>
    <col min="14084" max="14336" width="11.5546875" style="45"/>
    <col min="14337" max="14337" width="35.33203125" style="45" customWidth="1"/>
    <col min="14338" max="14339" width="12.6640625" style="45" customWidth="1"/>
    <col min="14340" max="14592" width="11.5546875" style="45"/>
    <col min="14593" max="14593" width="35.33203125" style="45" customWidth="1"/>
    <col min="14594" max="14595" width="12.6640625" style="45" customWidth="1"/>
    <col min="14596" max="14848" width="11.5546875" style="45"/>
    <col min="14849" max="14849" width="35.33203125" style="45" customWidth="1"/>
    <col min="14850" max="14851" width="12.6640625" style="45" customWidth="1"/>
    <col min="14852" max="15104" width="11.5546875" style="45"/>
    <col min="15105" max="15105" width="35.33203125" style="45" customWidth="1"/>
    <col min="15106" max="15107" width="12.6640625" style="45" customWidth="1"/>
    <col min="15108" max="15360" width="11.5546875" style="45"/>
    <col min="15361" max="15361" width="35.33203125" style="45" customWidth="1"/>
    <col min="15362" max="15363" width="12.6640625" style="45" customWidth="1"/>
    <col min="15364" max="15616" width="11.5546875" style="45"/>
    <col min="15617" max="15617" width="35.33203125" style="45" customWidth="1"/>
    <col min="15618" max="15619" width="12.6640625" style="45" customWidth="1"/>
    <col min="15620" max="15872" width="11.5546875" style="45"/>
    <col min="15873" max="15873" width="35.33203125" style="45" customWidth="1"/>
    <col min="15874" max="15875" width="12.6640625" style="45" customWidth="1"/>
    <col min="15876" max="16128" width="11.5546875" style="45"/>
    <col min="16129" max="16129" width="35.33203125" style="45" customWidth="1"/>
    <col min="16130" max="16131" width="12.6640625" style="45" customWidth="1"/>
    <col min="16132" max="16384" width="11.5546875" style="45"/>
  </cols>
  <sheetData>
    <row r="1" spans="1:4" s="78" customFormat="1" ht="45" customHeight="1">
      <c r="A1" s="81" t="s">
        <v>313</v>
      </c>
      <c r="B1" s="81"/>
      <c r="C1" s="81"/>
      <c r="D1" s="81"/>
    </row>
    <row r="2" spans="1:4" s="79" customFormat="1">
      <c r="A2" s="84"/>
    </row>
    <row r="4" spans="1:4" ht="30" customHeight="1"/>
    <row r="5" spans="1:4" ht="19.95" customHeight="1"/>
    <row r="6" spans="1:4" ht="19.95" customHeight="1"/>
    <row r="7" spans="1:4" ht="19.95" customHeight="1"/>
    <row r="8" spans="1:4" ht="19.95" customHeight="1"/>
    <row r="9" spans="1:4" ht="19.95" customHeight="1"/>
    <row r="10" spans="1:4" ht="19.95" customHeight="1"/>
    <row r="11" spans="1:4" ht="19.95" customHeight="1"/>
    <row r="12" spans="1:4" ht="19.95" customHeight="1"/>
    <row r="24" spans="1:6" ht="13.8" thickBot="1">
      <c r="A24" s="762"/>
    </row>
    <row r="25" spans="1:6" ht="42" thickBot="1">
      <c r="A25" s="301" t="s">
        <v>314</v>
      </c>
      <c r="B25" s="923">
        <v>2021</v>
      </c>
      <c r="C25" s="721" t="s">
        <v>109</v>
      </c>
    </row>
    <row r="26" spans="1:6" ht="18" customHeight="1">
      <c r="A26" s="809" t="s">
        <v>315</v>
      </c>
      <c r="B26" s="1011">
        <v>1007</v>
      </c>
      <c r="C26" s="302">
        <f t="shared" ref="C26:C32" si="0">B26/$B$32</f>
        <v>0.39976181024215957</v>
      </c>
      <c r="F26"/>
    </row>
    <row r="27" spans="1:6" ht="18" customHeight="1">
      <c r="A27" s="808" t="s">
        <v>316</v>
      </c>
      <c r="B27" s="1012">
        <v>699</v>
      </c>
      <c r="C27" s="810">
        <f t="shared" si="0"/>
        <v>0.27749106788408101</v>
      </c>
      <c r="F27"/>
    </row>
    <row r="28" spans="1:6" ht="18" customHeight="1">
      <c r="A28" s="808" t="s">
        <v>317</v>
      </c>
      <c r="B28" s="1012">
        <v>227</v>
      </c>
      <c r="C28" s="810">
        <f t="shared" si="0"/>
        <v>9.0115125049622866E-2</v>
      </c>
      <c r="F28"/>
    </row>
    <row r="29" spans="1:6" ht="18" customHeight="1">
      <c r="A29" s="808" t="s">
        <v>318</v>
      </c>
      <c r="B29" s="1012">
        <v>146</v>
      </c>
      <c r="C29" s="810">
        <f t="shared" si="0"/>
        <v>5.7959507741167128E-2</v>
      </c>
      <c r="F29"/>
    </row>
    <row r="30" spans="1:6" ht="18" customHeight="1">
      <c r="A30" s="808" t="s">
        <v>319</v>
      </c>
      <c r="B30" s="1012">
        <v>48</v>
      </c>
      <c r="C30" s="810">
        <f t="shared" si="0"/>
        <v>1.9055180627233027E-2</v>
      </c>
      <c r="F30"/>
    </row>
    <row r="31" spans="1:6" ht="18" customHeight="1" thickBot="1">
      <c r="A31" s="808" t="s">
        <v>94</v>
      </c>
      <c r="B31" s="1012">
        <v>392</v>
      </c>
      <c r="C31" s="810">
        <f t="shared" si="0"/>
        <v>0.1556173084557364</v>
      </c>
      <c r="F31"/>
    </row>
    <row r="32" spans="1:6" ht="18" customHeight="1" thickBot="1">
      <c r="A32" s="188" t="s">
        <v>50</v>
      </c>
      <c r="B32" s="811">
        <f>SUM(B26:B31)</f>
        <v>2519</v>
      </c>
      <c r="C32" s="722">
        <f t="shared" si="0"/>
        <v>1</v>
      </c>
    </row>
    <row r="34" spans="2:2">
      <c r="B34" s="290"/>
    </row>
    <row r="36" spans="2:2">
      <c r="B36" s="290"/>
    </row>
  </sheetData>
  <printOptions horizontalCentered="1"/>
  <pageMargins left="0" right="0" top="0.35433070866141736" bottom="0.31496062992125984" header="0" footer="0.19685039370078741"/>
  <pageSetup paperSize="9" scale="99"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topLeftCell="A10" zoomScaleNormal="100" workbookViewId="0">
      <selection activeCell="M30" sqref="M30"/>
    </sheetView>
  </sheetViews>
  <sheetFormatPr baseColWidth="10" defaultRowHeight="13.2"/>
  <cols>
    <col min="1" max="2" width="12.6640625" style="79" customWidth="1"/>
    <col min="3" max="3" width="14.33203125" style="79" customWidth="1"/>
    <col min="4" max="4" width="16.88671875" style="79" customWidth="1"/>
    <col min="5" max="6" width="12.6640625" style="79" customWidth="1"/>
    <col min="7" max="255" width="11.5546875" style="79"/>
    <col min="256" max="262" width="12.6640625" style="79" customWidth="1"/>
    <col min="263" max="511" width="11.5546875" style="79"/>
    <col min="512" max="518" width="12.6640625" style="79" customWidth="1"/>
    <col min="519" max="767" width="11.5546875" style="79"/>
    <col min="768" max="774" width="12.6640625" style="79" customWidth="1"/>
    <col min="775" max="1023" width="11.5546875" style="79"/>
    <col min="1024" max="1030" width="12.6640625" style="79" customWidth="1"/>
    <col min="1031" max="1279" width="11.5546875" style="79"/>
    <col min="1280" max="1286" width="12.6640625" style="79" customWidth="1"/>
    <col min="1287" max="1535" width="11.5546875" style="79"/>
    <col min="1536" max="1542" width="12.6640625" style="79" customWidth="1"/>
    <col min="1543" max="1791" width="11.5546875" style="79"/>
    <col min="1792" max="1798" width="12.6640625" style="79" customWidth="1"/>
    <col min="1799" max="2047" width="11.5546875" style="79"/>
    <col min="2048" max="2054" width="12.6640625" style="79" customWidth="1"/>
    <col min="2055" max="2303" width="11.5546875" style="79"/>
    <col min="2304" max="2310" width="12.6640625" style="79" customWidth="1"/>
    <col min="2311" max="2559" width="11.5546875" style="79"/>
    <col min="2560" max="2566" width="12.6640625" style="79" customWidth="1"/>
    <col min="2567" max="2815" width="11.5546875" style="79"/>
    <col min="2816" max="2822" width="12.6640625" style="79" customWidth="1"/>
    <col min="2823" max="3071" width="11.5546875" style="79"/>
    <col min="3072" max="3078" width="12.6640625" style="79" customWidth="1"/>
    <col min="3079" max="3327" width="11.5546875" style="79"/>
    <col min="3328" max="3334" width="12.6640625" style="79" customWidth="1"/>
    <col min="3335" max="3583" width="11.5546875" style="79"/>
    <col min="3584" max="3590" width="12.6640625" style="79" customWidth="1"/>
    <col min="3591" max="3839" width="11.5546875" style="79"/>
    <col min="3840" max="3846" width="12.6640625" style="79" customWidth="1"/>
    <col min="3847" max="4095" width="11.5546875" style="79"/>
    <col min="4096" max="4102" width="12.6640625" style="79" customWidth="1"/>
    <col min="4103" max="4351" width="11.5546875" style="79"/>
    <col min="4352" max="4358" width="12.6640625" style="79" customWidth="1"/>
    <col min="4359" max="4607" width="11.5546875" style="79"/>
    <col min="4608" max="4614" width="12.6640625" style="79" customWidth="1"/>
    <col min="4615" max="4863" width="11.5546875" style="79"/>
    <col min="4864" max="4870" width="12.6640625" style="79" customWidth="1"/>
    <col min="4871" max="5119" width="11.5546875" style="79"/>
    <col min="5120" max="5126" width="12.6640625" style="79" customWidth="1"/>
    <col min="5127" max="5375" width="11.5546875" style="79"/>
    <col min="5376" max="5382" width="12.6640625" style="79" customWidth="1"/>
    <col min="5383" max="5631" width="11.5546875" style="79"/>
    <col min="5632" max="5638" width="12.6640625" style="79" customWidth="1"/>
    <col min="5639" max="5887" width="11.5546875" style="79"/>
    <col min="5888" max="5894" width="12.6640625" style="79" customWidth="1"/>
    <col min="5895" max="6143" width="11.5546875" style="79"/>
    <col min="6144" max="6150" width="12.6640625" style="79" customWidth="1"/>
    <col min="6151" max="6399" width="11.5546875" style="79"/>
    <col min="6400" max="6406" width="12.6640625" style="79" customWidth="1"/>
    <col min="6407" max="6655" width="11.5546875" style="79"/>
    <col min="6656" max="6662" width="12.6640625" style="79" customWidth="1"/>
    <col min="6663" max="6911" width="11.5546875" style="79"/>
    <col min="6912" max="6918" width="12.6640625" style="79" customWidth="1"/>
    <col min="6919" max="7167" width="11.5546875" style="79"/>
    <col min="7168" max="7174" width="12.6640625" style="79" customWidth="1"/>
    <col min="7175" max="7423" width="11.5546875" style="79"/>
    <col min="7424" max="7430" width="12.6640625" style="79" customWidth="1"/>
    <col min="7431" max="7679" width="11.5546875" style="79"/>
    <col min="7680" max="7686" width="12.6640625" style="79" customWidth="1"/>
    <col min="7687" max="7935" width="11.5546875" style="79"/>
    <col min="7936" max="7942" width="12.6640625" style="79" customWidth="1"/>
    <col min="7943" max="8191" width="11.5546875" style="79"/>
    <col min="8192" max="8198" width="12.6640625" style="79" customWidth="1"/>
    <col min="8199" max="8447" width="11.5546875" style="79"/>
    <col min="8448" max="8454" width="12.6640625" style="79" customWidth="1"/>
    <col min="8455" max="8703" width="11.5546875" style="79"/>
    <col min="8704" max="8710" width="12.6640625" style="79" customWidth="1"/>
    <col min="8711" max="8959" width="11.5546875" style="79"/>
    <col min="8960" max="8966" width="12.6640625" style="79" customWidth="1"/>
    <col min="8967" max="9215" width="11.5546875" style="79"/>
    <col min="9216" max="9222" width="12.6640625" style="79" customWidth="1"/>
    <col min="9223" max="9471" width="11.5546875" style="79"/>
    <col min="9472" max="9478" width="12.6640625" style="79" customWidth="1"/>
    <col min="9479" max="9727" width="11.5546875" style="79"/>
    <col min="9728" max="9734" width="12.6640625" style="79" customWidth="1"/>
    <col min="9735" max="9983" width="11.5546875" style="79"/>
    <col min="9984" max="9990" width="12.6640625" style="79" customWidth="1"/>
    <col min="9991" max="10239" width="11.5546875" style="79"/>
    <col min="10240" max="10246" width="12.6640625" style="79" customWidth="1"/>
    <col min="10247" max="10495" width="11.5546875" style="79"/>
    <col min="10496" max="10502" width="12.6640625" style="79" customWidth="1"/>
    <col min="10503" max="10751" width="11.5546875" style="79"/>
    <col min="10752" max="10758" width="12.6640625" style="79" customWidth="1"/>
    <col min="10759" max="11007" width="11.5546875" style="79"/>
    <col min="11008" max="11014" width="12.6640625" style="79" customWidth="1"/>
    <col min="11015" max="11263" width="11.5546875" style="79"/>
    <col min="11264" max="11270" width="12.6640625" style="79" customWidth="1"/>
    <col min="11271" max="11519" width="11.5546875" style="79"/>
    <col min="11520" max="11526" width="12.6640625" style="79" customWidth="1"/>
    <col min="11527" max="11775" width="11.5546875" style="79"/>
    <col min="11776" max="11782" width="12.6640625" style="79" customWidth="1"/>
    <col min="11783" max="12031" width="11.5546875" style="79"/>
    <col min="12032" max="12038" width="12.6640625" style="79" customWidth="1"/>
    <col min="12039" max="12287" width="11.5546875" style="79"/>
    <col min="12288" max="12294" width="12.6640625" style="79" customWidth="1"/>
    <col min="12295" max="12543" width="11.5546875" style="79"/>
    <col min="12544" max="12550" width="12.6640625" style="79" customWidth="1"/>
    <col min="12551" max="12799" width="11.5546875" style="79"/>
    <col min="12800" max="12806" width="12.6640625" style="79" customWidth="1"/>
    <col min="12807" max="13055" width="11.5546875" style="79"/>
    <col min="13056" max="13062" width="12.6640625" style="79" customWidth="1"/>
    <col min="13063" max="13311" width="11.5546875" style="79"/>
    <col min="13312" max="13318" width="12.6640625" style="79" customWidth="1"/>
    <col min="13319" max="13567" width="11.5546875" style="79"/>
    <col min="13568" max="13574" width="12.6640625" style="79" customWidth="1"/>
    <col min="13575" max="13823" width="11.5546875" style="79"/>
    <col min="13824" max="13830" width="12.6640625" style="79" customWidth="1"/>
    <col min="13831" max="14079" width="11.5546875" style="79"/>
    <col min="14080" max="14086" width="12.6640625" style="79" customWidth="1"/>
    <col min="14087" max="14335" width="11.5546875" style="79"/>
    <col min="14336" max="14342" width="12.6640625" style="79" customWidth="1"/>
    <col min="14343" max="14591" width="11.5546875" style="79"/>
    <col min="14592" max="14598" width="12.6640625" style="79" customWidth="1"/>
    <col min="14599" max="14847" width="11.5546875" style="79"/>
    <col min="14848" max="14854" width="12.6640625" style="79" customWidth="1"/>
    <col min="14855" max="15103" width="11.5546875" style="79"/>
    <col min="15104" max="15110" width="12.6640625" style="79" customWidth="1"/>
    <col min="15111" max="15359" width="11.5546875" style="79"/>
    <col min="15360" max="15366" width="12.6640625" style="79" customWidth="1"/>
    <col min="15367" max="15615" width="11.5546875" style="79"/>
    <col min="15616" max="15622" width="12.6640625" style="79" customWidth="1"/>
    <col min="15623" max="15871" width="11.5546875" style="79"/>
    <col min="15872" max="15878" width="12.6640625" style="79" customWidth="1"/>
    <col min="15879" max="16127" width="11.5546875" style="79"/>
    <col min="16128" max="16134" width="12.6640625" style="79" customWidth="1"/>
    <col min="16135" max="16384" width="11.5546875" style="79"/>
  </cols>
  <sheetData>
    <row r="1" spans="1:7" s="78" customFormat="1" ht="45" customHeight="1">
      <c r="A1" s="1002" t="s">
        <v>320</v>
      </c>
      <c r="B1" s="81"/>
      <c r="C1" s="81"/>
      <c r="D1" s="81"/>
      <c r="E1" s="81"/>
      <c r="F1" s="81"/>
      <c r="G1" s="81"/>
    </row>
    <row r="2" spans="1:7" s="42" customFormat="1"/>
    <row r="28" spans="1:7" ht="13.8" thickBot="1">
      <c r="A28" s="762"/>
    </row>
    <row r="29" spans="1:7" ht="60" customHeight="1" thickBot="1">
      <c r="A29" s="294" t="s">
        <v>241</v>
      </c>
      <c r="B29" s="715" t="s">
        <v>165</v>
      </c>
      <c r="C29" s="716" t="s">
        <v>112</v>
      </c>
      <c r="D29" s="716" t="s">
        <v>321</v>
      </c>
      <c r="E29" s="716" t="s">
        <v>322</v>
      </c>
      <c r="F29" s="717" t="s">
        <v>323</v>
      </c>
      <c r="G29"/>
    </row>
    <row r="30" spans="1:7" ht="18" customHeight="1">
      <c r="A30" s="191">
        <v>2009</v>
      </c>
      <c r="B30" s="751">
        <v>139298</v>
      </c>
      <c r="C30" s="752">
        <v>48019</v>
      </c>
      <c r="D30" s="752">
        <v>11313</v>
      </c>
      <c r="E30" s="752">
        <v>74083</v>
      </c>
      <c r="F30" s="753">
        <v>17454</v>
      </c>
      <c r="G30"/>
    </row>
    <row r="31" spans="1:7" ht="18" customHeight="1">
      <c r="A31" s="192">
        <v>2010</v>
      </c>
      <c r="B31" s="718">
        <v>155555</v>
      </c>
      <c r="C31" s="719">
        <v>49976</v>
      </c>
      <c r="D31" s="719">
        <v>16241</v>
      </c>
      <c r="E31" s="719">
        <v>93924</v>
      </c>
      <c r="F31" s="720">
        <v>17852</v>
      </c>
      <c r="G31"/>
    </row>
    <row r="32" spans="1:7" ht="18" customHeight="1">
      <c r="A32" s="192">
        <v>2011</v>
      </c>
      <c r="B32" s="718">
        <v>158799</v>
      </c>
      <c r="C32" s="719">
        <v>52600</v>
      </c>
      <c r="D32" s="719">
        <v>20904</v>
      </c>
      <c r="E32" s="719">
        <v>99132</v>
      </c>
      <c r="F32" s="720">
        <v>18416</v>
      </c>
      <c r="G32"/>
    </row>
    <row r="33" spans="1:7" ht="18" customHeight="1">
      <c r="A33" s="192">
        <v>2012</v>
      </c>
      <c r="B33" s="718">
        <v>160883</v>
      </c>
      <c r="C33" s="719">
        <v>54438</v>
      </c>
      <c r="D33" s="719">
        <v>21534</v>
      </c>
      <c r="E33" s="719">
        <v>99711</v>
      </c>
      <c r="F33" s="720">
        <v>18042</v>
      </c>
      <c r="G33"/>
    </row>
    <row r="34" spans="1:7" ht="18" customHeight="1">
      <c r="A34" s="192">
        <v>2013</v>
      </c>
      <c r="B34" s="718">
        <v>166124</v>
      </c>
      <c r="C34" s="719">
        <v>58345</v>
      </c>
      <c r="D34" s="719">
        <v>23760</v>
      </c>
      <c r="E34" s="719">
        <v>100895</v>
      </c>
      <c r="F34" s="720">
        <v>19090</v>
      </c>
      <c r="G34"/>
    </row>
    <row r="35" spans="1:7" ht="18" customHeight="1">
      <c r="A35" s="192">
        <v>2014</v>
      </c>
      <c r="B35" s="718">
        <v>165166</v>
      </c>
      <c r="C35" s="719">
        <v>63305</v>
      </c>
      <c r="D35" s="719">
        <v>23561</v>
      </c>
      <c r="E35" s="719">
        <v>101111</v>
      </c>
      <c r="F35" s="720">
        <v>18005</v>
      </c>
      <c r="G35"/>
    </row>
    <row r="36" spans="1:7" ht="18" customHeight="1">
      <c r="A36" s="192">
        <v>2015</v>
      </c>
      <c r="B36" s="718">
        <v>169888</v>
      </c>
      <c r="C36" s="719">
        <v>67411</v>
      </c>
      <c r="D36" s="719">
        <v>25186</v>
      </c>
      <c r="E36" s="719">
        <v>104491</v>
      </c>
      <c r="F36" s="720">
        <v>18631</v>
      </c>
      <c r="G36"/>
    </row>
    <row r="37" spans="1:7" ht="18" customHeight="1">
      <c r="A37" s="192">
        <v>2016</v>
      </c>
      <c r="B37" s="718">
        <v>175821</v>
      </c>
      <c r="C37" s="719">
        <v>70118</v>
      </c>
      <c r="D37" s="719">
        <v>25707</v>
      </c>
      <c r="E37" s="719">
        <v>109620</v>
      </c>
      <c r="F37" s="720">
        <v>18652</v>
      </c>
      <c r="G37"/>
    </row>
    <row r="38" spans="1:7" ht="18" customHeight="1">
      <c r="A38" s="192">
        <v>2017</v>
      </c>
      <c r="B38" s="718">
        <v>179378</v>
      </c>
      <c r="C38" s="719">
        <v>71775</v>
      </c>
      <c r="D38" s="719">
        <v>27402</v>
      </c>
      <c r="E38" s="719">
        <v>117016</v>
      </c>
      <c r="F38" s="720">
        <v>18540</v>
      </c>
      <c r="G38"/>
    </row>
    <row r="39" spans="1:7" ht="18" customHeight="1">
      <c r="A39" s="192">
        <v>2018</v>
      </c>
      <c r="B39" s="718">
        <v>183376</v>
      </c>
      <c r="C39" s="719">
        <v>73500</v>
      </c>
      <c r="D39" s="719">
        <v>28599</v>
      </c>
      <c r="E39" s="719">
        <v>121020</v>
      </c>
      <c r="F39" s="720">
        <v>19260</v>
      </c>
      <c r="G39"/>
    </row>
    <row r="40" spans="1:7" ht="18" customHeight="1">
      <c r="A40" s="192">
        <v>2019</v>
      </c>
      <c r="B40" s="718">
        <v>209286</v>
      </c>
      <c r="C40" s="719">
        <v>76862</v>
      </c>
      <c r="D40" s="719">
        <v>29240</v>
      </c>
      <c r="E40" s="719">
        <v>96791</v>
      </c>
      <c r="F40" s="720">
        <v>19463</v>
      </c>
      <c r="G40"/>
    </row>
    <row r="41" spans="1:7" ht="18" customHeight="1">
      <c r="A41" s="192">
        <v>2020</v>
      </c>
      <c r="B41" s="718">
        <v>219157</v>
      </c>
      <c r="C41" s="719">
        <v>70495</v>
      </c>
      <c r="D41" s="719">
        <v>29082</v>
      </c>
      <c r="E41" s="719">
        <v>89820</v>
      </c>
      <c r="F41" s="720">
        <v>19825</v>
      </c>
    </row>
    <row r="42" spans="1:7" ht="18" customHeight="1" thickBot="1">
      <c r="A42" s="973">
        <v>2021</v>
      </c>
      <c r="B42" s="974"/>
      <c r="C42" s="975"/>
      <c r="D42" s="975"/>
      <c r="E42" s="975"/>
      <c r="F42" s="976"/>
    </row>
  </sheetData>
  <printOptions horizontalCentered="1"/>
  <pageMargins left="0" right="0" top="0.35433070866141736" bottom="0.31496062992125984" header="0" footer="0.19685039370078741"/>
  <pageSetup paperSize="9" scale="83"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16"/>
  <sheetViews>
    <sheetView workbookViewId="0">
      <selection activeCell="J6" sqref="J6"/>
    </sheetView>
  </sheetViews>
  <sheetFormatPr baseColWidth="10" defaultRowHeight="13.2"/>
  <cols>
    <col min="1" max="1" width="43.33203125" style="42" customWidth="1"/>
    <col min="2" max="2" width="10.6640625" style="42" customWidth="1"/>
    <col min="3" max="3" width="12.109375" style="42" customWidth="1"/>
    <col min="4" max="4" width="10.6640625" style="42" customWidth="1"/>
    <col min="5" max="5" width="12.5546875" style="42" customWidth="1"/>
    <col min="6" max="6" width="2.33203125" style="42" customWidth="1"/>
    <col min="7" max="7" width="11.33203125" style="42" customWidth="1"/>
    <col min="8" max="8" width="10.6640625" style="42" customWidth="1"/>
    <col min="9" max="9" width="11.33203125" style="42" customWidth="1"/>
    <col min="10" max="10" width="9.6640625" style="42" customWidth="1"/>
    <col min="11" max="256" width="11.5546875" style="42"/>
    <col min="257" max="257" width="44.6640625" style="42" customWidth="1"/>
    <col min="258" max="258" width="10.6640625" style="42" customWidth="1"/>
    <col min="259" max="259" width="14.6640625" style="42" customWidth="1"/>
    <col min="260" max="260" width="10.6640625" style="42" customWidth="1"/>
    <col min="261" max="261" width="14.6640625" style="42" customWidth="1"/>
    <col min="262" max="262" width="4.6640625" style="42" customWidth="1"/>
    <col min="263" max="263" width="10.6640625" style="42" customWidth="1"/>
    <col min="264" max="264" width="9.6640625" style="42" customWidth="1"/>
    <col min="265" max="265" width="14.6640625" style="42" customWidth="1"/>
    <col min="266" max="266" width="9.6640625" style="42" customWidth="1"/>
    <col min="267" max="512" width="11.5546875" style="42"/>
    <col min="513" max="513" width="44.6640625" style="42" customWidth="1"/>
    <col min="514" max="514" width="10.6640625" style="42" customWidth="1"/>
    <col min="515" max="515" width="14.6640625" style="42" customWidth="1"/>
    <col min="516" max="516" width="10.6640625" style="42" customWidth="1"/>
    <col min="517" max="517" width="14.6640625" style="42" customWidth="1"/>
    <col min="518" max="518" width="4.6640625" style="42" customWidth="1"/>
    <col min="519" max="519" width="10.6640625" style="42" customWidth="1"/>
    <col min="520" max="520" width="9.6640625" style="42" customWidth="1"/>
    <col min="521" max="521" width="14.6640625" style="42" customWidth="1"/>
    <col min="522" max="522" width="9.6640625" style="42" customWidth="1"/>
    <col min="523" max="768" width="11.5546875" style="42"/>
    <col min="769" max="769" width="44.6640625" style="42" customWidth="1"/>
    <col min="770" max="770" width="10.6640625" style="42" customWidth="1"/>
    <col min="771" max="771" width="14.6640625" style="42" customWidth="1"/>
    <col min="772" max="772" width="10.6640625" style="42" customWidth="1"/>
    <col min="773" max="773" width="14.6640625" style="42" customWidth="1"/>
    <col min="774" max="774" width="4.6640625" style="42" customWidth="1"/>
    <col min="775" max="775" width="10.6640625" style="42" customWidth="1"/>
    <col min="776" max="776" width="9.6640625" style="42" customWidth="1"/>
    <col min="777" max="777" width="14.6640625" style="42" customWidth="1"/>
    <col min="778" max="778" width="9.6640625" style="42" customWidth="1"/>
    <col min="779" max="1024" width="11.5546875" style="42"/>
    <col min="1025" max="1025" width="44.6640625" style="42" customWidth="1"/>
    <col min="1026" max="1026" width="10.6640625" style="42" customWidth="1"/>
    <col min="1027" max="1027" width="14.6640625" style="42" customWidth="1"/>
    <col min="1028" max="1028" width="10.6640625" style="42" customWidth="1"/>
    <col min="1029" max="1029" width="14.6640625" style="42" customWidth="1"/>
    <col min="1030" max="1030" width="4.6640625" style="42" customWidth="1"/>
    <col min="1031" max="1031" width="10.6640625" style="42" customWidth="1"/>
    <col min="1032" max="1032" width="9.6640625" style="42" customWidth="1"/>
    <col min="1033" max="1033" width="14.6640625" style="42" customWidth="1"/>
    <col min="1034" max="1034" width="9.6640625" style="42" customWidth="1"/>
    <col min="1035" max="1280" width="11.5546875" style="42"/>
    <col min="1281" max="1281" width="44.6640625" style="42" customWidth="1"/>
    <col min="1282" max="1282" width="10.6640625" style="42" customWidth="1"/>
    <col min="1283" max="1283" width="14.6640625" style="42" customWidth="1"/>
    <col min="1284" max="1284" width="10.6640625" style="42" customWidth="1"/>
    <col min="1285" max="1285" width="14.6640625" style="42" customWidth="1"/>
    <col min="1286" max="1286" width="4.6640625" style="42" customWidth="1"/>
    <col min="1287" max="1287" width="10.6640625" style="42" customWidth="1"/>
    <col min="1288" max="1288" width="9.6640625" style="42" customWidth="1"/>
    <col min="1289" max="1289" width="14.6640625" style="42" customWidth="1"/>
    <col min="1290" max="1290" width="9.6640625" style="42" customWidth="1"/>
    <col min="1291" max="1536" width="11.5546875" style="42"/>
    <col min="1537" max="1537" width="44.6640625" style="42" customWidth="1"/>
    <col min="1538" max="1538" width="10.6640625" style="42" customWidth="1"/>
    <col min="1539" max="1539" width="14.6640625" style="42" customWidth="1"/>
    <col min="1540" max="1540" width="10.6640625" style="42" customWidth="1"/>
    <col min="1541" max="1541" width="14.6640625" style="42" customWidth="1"/>
    <col min="1542" max="1542" width="4.6640625" style="42" customWidth="1"/>
    <col min="1543" max="1543" width="10.6640625" style="42" customWidth="1"/>
    <col min="1544" max="1544" width="9.6640625" style="42" customWidth="1"/>
    <col min="1545" max="1545" width="14.6640625" style="42" customWidth="1"/>
    <col min="1546" max="1546" width="9.6640625" style="42" customWidth="1"/>
    <col min="1547" max="1792" width="11.5546875" style="42"/>
    <col min="1793" max="1793" width="44.6640625" style="42" customWidth="1"/>
    <col min="1794" max="1794" width="10.6640625" style="42" customWidth="1"/>
    <col min="1795" max="1795" width="14.6640625" style="42" customWidth="1"/>
    <col min="1796" max="1796" width="10.6640625" style="42" customWidth="1"/>
    <col min="1797" max="1797" width="14.6640625" style="42" customWidth="1"/>
    <col min="1798" max="1798" width="4.6640625" style="42" customWidth="1"/>
    <col min="1799" max="1799" width="10.6640625" style="42" customWidth="1"/>
    <col min="1800" max="1800" width="9.6640625" style="42" customWidth="1"/>
    <col min="1801" max="1801" width="14.6640625" style="42" customWidth="1"/>
    <col min="1802" max="1802" width="9.6640625" style="42" customWidth="1"/>
    <col min="1803" max="2048" width="11.5546875" style="42"/>
    <col min="2049" max="2049" width="44.6640625" style="42" customWidth="1"/>
    <col min="2050" max="2050" width="10.6640625" style="42" customWidth="1"/>
    <col min="2051" max="2051" width="14.6640625" style="42" customWidth="1"/>
    <col min="2052" max="2052" width="10.6640625" style="42" customWidth="1"/>
    <col min="2053" max="2053" width="14.6640625" style="42" customWidth="1"/>
    <col min="2054" max="2054" width="4.6640625" style="42" customWidth="1"/>
    <col min="2055" max="2055" width="10.6640625" style="42" customWidth="1"/>
    <col min="2056" max="2056" width="9.6640625" style="42" customWidth="1"/>
    <col min="2057" max="2057" width="14.6640625" style="42" customWidth="1"/>
    <col min="2058" max="2058" width="9.6640625" style="42" customWidth="1"/>
    <col min="2059" max="2304" width="11.5546875" style="42"/>
    <col min="2305" max="2305" width="44.6640625" style="42" customWidth="1"/>
    <col min="2306" max="2306" width="10.6640625" style="42" customWidth="1"/>
    <col min="2307" max="2307" width="14.6640625" style="42" customWidth="1"/>
    <col min="2308" max="2308" width="10.6640625" style="42" customWidth="1"/>
    <col min="2309" max="2309" width="14.6640625" style="42" customWidth="1"/>
    <col min="2310" max="2310" width="4.6640625" style="42" customWidth="1"/>
    <col min="2311" max="2311" width="10.6640625" style="42" customWidth="1"/>
    <col min="2312" max="2312" width="9.6640625" style="42" customWidth="1"/>
    <col min="2313" max="2313" width="14.6640625" style="42" customWidth="1"/>
    <col min="2314" max="2314" width="9.6640625" style="42" customWidth="1"/>
    <col min="2315" max="2560" width="11.5546875" style="42"/>
    <col min="2561" max="2561" width="44.6640625" style="42" customWidth="1"/>
    <col min="2562" max="2562" width="10.6640625" style="42" customWidth="1"/>
    <col min="2563" max="2563" width="14.6640625" style="42" customWidth="1"/>
    <col min="2564" max="2564" width="10.6640625" style="42" customWidth="1"/>
    <col min="2565" max="2565" width="14.6640625" style="42" customWidth="1"/>
    <col min="2566" max="2566" width="4.6640625" style="42" customWidth="1"/>
    <col min="2567" max="2567" width="10.6640625" style="42" customWidth="1"/>
    <col min="2568" max="2568" width="9.6640625" style="42" customWidth="1"/>
    <col min="2569" max="2569" width="14.6640625" style="42" customWidth="1"/>
    <col min="2570" max="2570" width="9.6640625" style="42" customWidth="1"/>
    <col min="2571" max="2816" width="11.5546875" style="42"/>
    <col min="2817" max="2817" width="44.6640625" style="42" customWidth="1"/>
    <col min="2818" max="2818" width="10.6640625" style="42" customWidth="1"/>
    <col min="2819" max="2819" width="14.6640625" style="42" customWidth="1"/>
    <col min="2820" max="2820" width="10.6640625" style="42" customWidth="1"/>
    <col min="2821" max="2821" width="14.6640625" style="42" customWidth="1"/>
    <col min="2822" max="2822" width="4.6640625" style="42" customWidth="1"/>
    <col min="2823" max="2823" width="10.6640625" style="42" customWidth="1"/>
    <col min="2824" max="2824" width="9.6640625" style="42" customWidth="1"/>
    <col min="2825" max="2825" width="14.6640625" style="42" customWidth="1"/>
    <col min="2826" max="2826" width="9.6640625" style="42" customWidth="1"/>
    <col min="2827" max="3072" width="11.5546875" style="42"/>
    <col min="3073" max="3073" width="44.6640625" style="42" customWidth="1"/>
    <col min="3074" max="3074" width="10.6640625" style="42" customWidth="1"/>
    <col min="3075" max="3075" width="14.6640625" style="42" customWidth="1"/>
    <col min="3076" max="3076" width="10.6640625" style="42" customWidth="1"/>
    <col min="3077" max="3077" width="14.6640625" style="42" customWidth="1"/>
    <col min="3078" max="3078" width="4.6640625" style="42" customWidth="1"/>
    <col min="3079" max="3079" width="10.6640625" style="42" customWidth="1"/>
    <col min="3080" max="3080" width="9.6640625" style="42" customWidth="1"/>
    <col min="3081" max="3081" width="14.6640625" style="42" customWidth="1"/>
    <col min="3082" max="3082" width="9.6640625" style="42" customWidth="1"/>
    <col min="3083" max="3328" width="11.5546875" style="42"/>
    <col min="3329" max="3329" width="44.6640625" style="42" customWidth="1"/>
    <col min="3330" max="3330" width="10.6640625" style="42" customWidth="1"/>
    <col min="3331" max="3331" width="14.6640625" style="42" customWidth="1"/>
    <col min="3332" max="3332" width="10.6640625" style="42" customWidth="1"/>
    <col min="3333" max="3333" width="14.6640625" style="42" customWidth="1"/>
    <col min="3334" max="3334" width="4.6640625" style="42" customWidth="1"/>
    <col min="3335" max="3335" width="10.6640625" style="42" customWidth="1"/>
    <col min="3336" max="3336" width="9.6640625" style="42" customWidth="1"/>
    <col min="3337" max="3337" width="14.6640625" style="42" customWidth="1"/>
    <col min="3338" max="3338" width="9.6640625" style="42" customWidth="1"/>
    <col min="3339" max="3584" width="11.5546875" style="42"/>
    <col min="3585" max="3585" width="44.6640625" style="42" customWidth="1"/>
    <col min="3586" max="3586" width="10.6640625" style="42" customWidth="1"/>
    <col min="3587" max="3587" width="14.6640625" style="42" customWidth="1"/>
    <col min="3588" max="3588" width="10.6640625" style="42" customWidth="1"/>
    <col min="3589" max="3589" width="14.6640625" style="42" customWidth="1"/>
    <col min="3590" max="3590" width="4.6640625" style="42" customWidth="1"/>
    <col min="3591" max="3591" width="10.6640625" style="42" customWidth="1"/>
    <col min="3592" max="3592" width="9.6640625" style="42" customWidth="1"/>
    <col min="3593" max="3593" width="14.6640625" style="42" customWidth="1"/>
    <col min="3594" max="3594" width="9.6640625" style="42" customWidth="1"/>
    <col min="3595" max="3840" width="11.5546875" style="42"/>
    <col min="3841" max="3841" width="44.6640625" style="42" customWidth="1"/>
    <col min="3842" max="3842" width="10.6640625" style="42" customWidth="1"/>
    <col min="3843" max="3843" width="14.6640625" style="42" customWidth="1"/>
    <col min="3844" max="3844" width="10.6640625" style="42" customWidth="1"/>
    <col min="3845" max="3845" width="14.6640625" style="42" customWidth="1"/>
    <col min="3846" max="3846" width="4.6640625" style="42" customWidth="1"/>
    <col min="3847" max="3847" width="10.6640625" style="42" customWidth="1"/>
    <col min="3848" max="3848" width="9.6640625" style="42" customWidth="1"/>
    <col min="3849" max="3849" width="14.6640625" style="42" customWidth="1"/>
    <col min="3850" max="3850" width="9.6640625" style="42" customWidth="1"/>
    <col min="3851" max="4096" width="11.5546875" style="42"/>
    <col min="4097" max="4097" width="44.6640625" style="42" customWidth="1"/>
    <col min="4098" max="4098" width="10.6640625" style="42" customWidth="1"/>
    <col min="4099" max="4099" width="14.6640625" style="42" customWidth="1"/>
    <col min="4100" max="4100" width="10.6640625" style="42" customWidth="1"/>
    <col min="4101" max="4101" width="14.6640625" style="42" customWidth="1"/>
    <col min="4102" max="4102" width="4.6640625" style="42" customWidth="1"/>
    <col min="4103" max="4103" width="10.6640625" style="42" customWidth="1"/>
    <col min="4104" max="4104" width="9.6640625" style="42" customWidth="1"/>
    <col min="4105" max="4105" width="14.6640625" style="42" customWidth="1"/>
    <col min="4106" max="4106" width="9.6640625" style="42" customWidth="1"/>
    <col min="4107" max="4352" width="11.5546875" style="42"/>
    <col min="4353" max="4353" width="44.6640625" style="42" customWidth="1"/>
    <col min="4354" max="4354" width="10.6640625" style="42" customWidth="1"/>
    <col min="4355" max="4355" width="14.6640625" style="42" customWidth="1"/>
    <col min="4356" max="4356" width="10.6640625" style="42" customWidth="1"/>
    <col min="4357" max="4357" width="14.6640625" style="42" customWidth="1"/>
    <col min="4358" max="4358" width="4.6640625" style="42" customWidth="1"/>
    <col min="4359" max="4359" width="10.6640625" style="42" customWidth="1"/>
    <col min="4360" max="4360" width="9.6640625" style="42" customWidth="1"/>
    <col min="4361" max="4361" width="14.6640625" style="42" customWidth="1"/>
    <col min="4362" max="4362" width="9.6640625" style="42" customWidth="1"/>
    <col min="4363" max="4608" width="11.5546875" style="42"/>
    <col min="4609" max="4609" width="44.6640625" style="42" customWidth="1"/>
    <col min="4610" max="4610" width="10.6640625" style="42" customWidth="1"/>
    <col min="4611" max="4611" width="14.6640625" style="42" customWidth="1"/>
    <col min="4612" max="4612" width="10.6640625" style="42" customWidth="1"/>
    <col min="4613" max="4613" width="14.6640625" style="42" customWidth="1"/>
    <col min="4614" max="4614" width="4.6640625" style="42" customWidth="1"/>
    <col min="4615" max="4615" width="10.6640625" style="42" customWidth="1"/>
    <col min="4616" max="4616" width="9.6640625" style="42" customWidth="1"/>
    <col min="4617" max="4617" width="14.6640625" style="42" customWidth="1"/>
    <col min="4618" max="4618" width="9.6640625" style="42" customWidth="1"/>
    <col min="4619" max="4864" width="11.5546875" style="42"/>
    <col min="4865" max="4865" width="44.6640625" style="42" customWidth="1"/>
    <col min="4866" max="4866" width="10.6640625" style="42" customWidth="1"/>
    <col min="4867" max="4867" width="14.6640625" style="42" customWidth="1"/>
    <col min="4868" max="4868" width="10.6640625" style="42" customWidth="1"/>
    <col min="4869" max="4869" width="14.6640625" style="42" customWidth="1"/>
    <col min="4870" max="4870" width="4.6640625" style="42" customWidth="1"/>
    <col min="4871" max="4871" width="10.6640625" style="42" customWidth="1"/>
    <col min="4872" max="4872" width="9.6640625" style="42" customWidth="1"/>
    <col min="4873" max="4873" width="14.6640625" style="42" customWidth="1"/>
    <col min="4874" max="4874" width="9.6640625" style="42" customWidth="1"/>
    <col min="4875" max="5120" width="11.5546875" style="42"/>
    <col min="5121" max="5121" width="44.6640625" style="42" customWidth="1"/>
    <col min="5122" max="5122" width="10.6640625" style="42" customWidth="1"/>
    <col min="5123" max="5123" width="14.6640625" style="42" customWidth="1"/>
    <col min="5124" max="5124" width="10.6640625" style="42" customWidth="1"/>
    <col min="5125" max="5125" width="14.6640625" style="42" customWidth="1"/>
    <col min="5126" max="5126" width="4.6640625" style="42" customWidth="1"/>
    <col min="5127" max="5127" width="10.6640625" style="42" customWidth="1"/>
    <col min="5128" max="5128" width="9.6640625" style="42" customWidth="1"/>
    <col min="5129" max="5129" width="14.6640625" style="42" customWidth="1"/>
    <col min="5130" max="5130" width="9.6640625" style="42" customWidth="1"/>
    <col min="5131" max="5376" width="11.5546875" style="42"/>
    <col min="5377" max="5377" width="44.6640625" style="42" customWidth="1"/>
    <col min="5378" max="5378" width="10.6640625" style="42" customWidth="1"/>
    <col min="5379" max="5379" width="14.6640625" style="42" customWidth="1"/>
    <col min="5380" max="5380" width="10.6640625" style="42" customWidth="1"/>
    <col min="5381" max="5381" width="14.6640625" style="42" customWidth="1"/>
    <col min="5382" max="5382" width="4.6640625" style="42" customWidth="1"/>
    <col min="5383" max="5383" width="10.6640625" style="42" customWidth="1"/>
    <col min="5384" max="5384" width="9.6640625" style="42" customWidth="1"/>
    <col min="5385" max="5385" width="14.6640625" style="42" customWidth="1"/>
    <col min="5386" max="5386" width="9.6640625" style="42" customWidth="1"/>
    <col min="5387" max="5632" width="11.5546875" style="42"/>
    <col min="5633" max="5633" width="44.6640625" style="42" customWidth="1"/>
    <col min="5634" max="5634" width="10.6640625" style="42" customWidth="1"/>
    <col min="5635" max="5635" width="14.6640625" style="42" customWidth="1"/>
    <col min="5636" max="5636" width="10.6640625" style="42" customWidth="1"/>
    <col min="5637" max="5637" width="14.6640625" style="42" customWidth="1"/>
    <col min="5638" max="5638" width="4.6640625" style="42" customWidth="1"/>
    <col min="5639" max="5639" width="10.6640625" style="42" customWidth="1"/>
    <col min="5640" max="5640" width="9.6640625" style="42" customWidth="1"/>
    <col min="5641" max="5641" width="14.6640625" style="42" customWidth="1"/>
    <col min="5642" max="5642" width="9.6640625" style="42" customWidth="1"/>
    <col min="5643" max="5888" width="11.5546875" style="42"/>
    <col min="5889" max="5889" width="44.6640625" style="42" customWidth="1"/>
    <col min="5890" max="5890" width="10.6640625" style="42" customWidth="1"/>
    <col min="5891" max="5891" width="14.6640625" style="42" customWidth="1"/>
    <col min="5892" max="5892" width="10.6640625" style="42" customWidth="1"/>
    <col min="5893" max="5893" width="14.6640625" style="42" customWidth="1"/>
    <col min="5894" max="5894" width="4.6640625" style="42" customWidth="1"/>
    <col min="5895" max="5895" width="10.6640625" style="42" customWidth="1"/>
    <col min="5896" max="5896" width="9.6640625" style="42" customWidth="1"/>
    <col min="5897" max="5897" width="14.6640625" style="42" customWidth="1"/>
    <col min="5898" max="5898" width="9.6640625" style="42" customWidth="1"/>
    <col min="5899" max="6144" width="11.5546875" style="42"/>
    <col min="6145" max="6145" width="44.6640625" style="42" customWidth="1"/>
    <col min="6146" max="6146" width="10.6640625" style="42" customWidth="1"/>
    <col min="6147" max="6147" width="14.6640625" style="42" customWidth="1"/>
    <col min="6148" max="6148" width="10.6640625" style="42" customWidth="1"/>
    <col min="6149" max="6149" width="14.6640625" style="42" customWidth="1"/>
    <col min="6150" max="6150" width="4.6640625" style="42" customWidth="1"/>
    <col min="6151" max="6151" width="10.6640625" style="42" customWidth="1"/>
    <col min="6152" max="6152" width="9.6640625" style="42" customWidth="1"/>
    <col min="6153" max="6153" width="14.6640625" style="42" customWidth="1"/>
    <col min="6154" max="6154" width="9.6640625" style="42" customWidth="1"/>
    <col min="6155" max="6400" width="11.5546875" style="42"/>
    <col min="6401" max="6401" width="44.6640625" style="42" customWidth="1"/>
    <col min="6402" max="6402" width="10.6640625" style="42" customWidth="1"/>
    <col min="6403" max="6403" width="14.6640625" style="42" customWidth="1"/>
    <col min="6404" max="6404" width="10.6640625" style="42" customWidth="1"/>
    <col min="6405" max="6405" width="14.6640625" style="42" customWidth="1"/>
    <col min="6406" max="6406" width="4.6640625" style="42" customWidth="1"/>
    <col min="6407" max="6407" width="10.6640625" style="42" customWidth="1"/>
    <col min="6408" max="6408" width="9.6640625" style="42" customWidth="1"/>
    <col min="6409" max="6409" width="14.6640625" style="42" customWidth="1"/>
    <col min="6410" max="6410" width="9.6640625" style="42" customWidth="1"/>
    <col min="6411" max="6656" width="11.5546875" style="42"/>
    <col min="6657" max="6657" width="44.6640625" style="42" customWidth="1"/>
    <col min="6658" max="6658" width="10.6640625" style="42" customWidth="1"/>
    <col min="6659" max="6659" width="14.6640625" style="42" customWidth="1"/>
    <col min="6660" max="6660" width="10.6640625" style="42" customWidth="1"/>
    <col min="6661" max="6661" width="14.6640625" style="42" customWidth="1"/>
    <col min="6662" max="6662" width="4.6640625" style="42" customWidth="1"/>
    <col min="6663" max="6663" width="10.6640625" style="42" customWidth="1"/>
    <col min="6664" max="6664" width="9.6640625" style="42" customWidth="1"/>
    <col min="6665" max="6665" width="14.6640625" style="42" customWidth="1"/>
    <col min="6666" max="6666" width="9.6640625" style="42" customWidth="1"/>
    <col min="6667" max="6912" width="11.5546875" style="42"/>
    <col min="6913" max="6913" width="44.6640625" style="42" customWidth="1"/>
    <col min="6914" max="6914" width="10.6640625" style="42" customWidth="1"/>
    <col min="6915" max="6915" width="14.6640625" style="42" customWidth="1"/>
    <col min="6916" max="6916" width="10.6640625" style="42" customWidth="1"/>
    <col min="6917" max="6917" width="14.6640625" style="42" customWidth="1"/>
    <col min="6918" max="6918" width="4.6640625" style="42" customWidth="1"/>
    <col min="6919" max="6919" width="10.6640625" style="42" customWidth="1"/>
    <col min="6920" max="6920" width="9.6640625" style="42" customWidth="1"/>
    <col min="6921" max="6921" width="14.6640625" style="42" customWidth="1"/>
    <col min="6922" max="6922" width="9.6640625" style="42" customWidth="1"/>
    <col min="6923" max="7168" width="11.5546875" style="42"/>
    <col min="7169" max="7169" width="44.6640625" style="42" customWidth="1"/>
    <col min="7170" max="7170" width="10.6640625" style="42" customWidth="1"/>
    <col min="7171" max="7171" width="14.6640625" style="42" customWidth="1"/>
    <col min="7172" max="7172" width="10.6640625" style="42" customWidth="1"/>
    <col min="7173" max="7173" width="14.6640625" style="42" customWidth="1"/>
    <col min="7174" max="7174" width="4.6640625" style="42" customWidth="1"/>
    <col min="7175" max="7175" width="10.6640625" style="42" customWidth="1"/>
    <col min="7176" max="7176" width="9.6640625" style="42" customWidth="1"/>
    <col min="7177" max="7177" width="14.6640625" style="42" customWidth="1"/>
    <col min="7178" max="7178" width="9.6640625" style="42" customWidth="1"/>
    <col min="7179" max="7424" width="11.5546875" style="42"/>
    <col min="7425" max="7425" width="44.6640625" style="42" customWidth="1"/>
    <col min="7426" max="7426" width="10.6640625" style="42" customWidth="1"/>
    <col min="7427" max="7427" width="14.6640625" style="42" customWidth="1"/>
    <col min="7428" max="7428" width="10.6640625" style="42" customWidth="1"/>
    <col min="7429" max="7429" width="14.6640625" style="42" customWidth="1"/>
    <col min="7430" max="7430" width="4.6640625" style="42" customWidth="1"/>
    <col min="7431" max="7431" width="10.6640625" style="42" customWidth="1"/>
    <col min="7432" max="7432" width="9.6640625" style="42" customWidth="1"/>
    <col min="7433" max="7433" width="14.6640625" style="42" customWidth="1"/>
    <col min="7434" max="7434" width="9.6640625" style="42" customWidth="1"/>
    <col min="7435" max="7680" width="11.5546875" style="42"/>
    <col min="7681" max="7681" width="44.6640625" style="42" customWidth="1"/>
    <col min="7682" max="7682" width="10.6640625" style="42" customWidth="1"/>
    <col min="7683" max="7683" width="14.6640625" style="42" customWidth="1"/>
    <col min="7684" max="7684" width="10.6640625" style="42" customWidth="1"/>
    <col min="7685" max="7685" width="14.6640625" style="42" customWidth="1"/>
    <col min="7686" max="7686" width="4.6640625" style="42" customWidth="1"/>
    <col min="7687" max="7687" width="10.6640625" style="42" customWidth="1"/>
    <col min="7688" max="7688" width="9.6640625" style="42" customWidth="1"/>
    <col min="7689" max="7689" width="14.6640625" style="42" customWidth="1"/>
    <col min="7690" max="7690" width="9.6640625" style="42" customWidth="1"/>
    <col min="7691" max="7936" width="11.5546875" style="42"/>
    <col min="7937" max="7937" width="44.6640625" style="42" customWidth="1"/>
    <col min="7938" max="7938" width="10.6640625" style="42" customWidth="1"/>
    <col min="7939" max="7939" width="14.6640625" style="42" customWidth="1"/>
    <col min="7940" max="7940" width="10.6640625" style="42" customWidth="1"/>
    <col min="7941" max="7941" width="14.6640625" style="42" customWidth="1"/>
    <col min="7942" max="7942" width="4.6640625" style="42" customWidth="1"/>
    <col min="7943" max="7943" width="10.6640625" style="42" customWidth="1"/>
    <col min="7944" max="7944" width="9.6640625" style="42" customWidth="1"/>
    <col min="7945" max="7945" width="14.6640625" style="42" customWidth="1"/>
    <col min="7946" max="7946" width="9.6640625" style="42" customWidth="1"/>
    <col min="7947" max="8192" width="11.5546875" style="42"/>
    <col min="8193" max="8193" width="44.6640625" style="42" customWidth="1"/>
    <col min="8194" max="8194" width="10.6640625" style="42" customWidth="1"/>
    <col min="8195" max="8195" width="14.6640625" style="42" customWidth="1"/>
    <col min="8196" max="8196" width="10.6640625" style="42" customWidth="1"/>
    <col min="8197" max="8197" width="14.6640625" style="42" customWidth="1"/>
    <col min="8198" max="8198" width="4.6640625" style="42" customWidth="1"/>
    <col min="8199" max="8199" width="10.6640625" style="42" customWidth="1"/>
    <col min="8200" max="8200" width="9.6640625" style="42" customWidth="1"/>
    <col min="8201" max="8201" width="14.6640625" style="42" customWidth="1"/>
    <col min="8202" max="8202" width="9.6640625" style="42" customWidth="1"/>
    <col min="8203" max="8448" width="11.5546875" style="42"/>
    <col min="8449" max="8449" width="44.6640625" style="42" customWidth="1"/>
    <col min="8450" max="8450" width="10.6640625" style="42" customWidth="1"/>
    <col min="8451" max="8451" width="14.6640625" style="42" customWidth="1"/>
    <col min="8452" max="8452" width="10.6640625" style="42" customWidth="1"/>
    <col min="8453" max="8453" width="14.6640625" style="42" customWidth="1"/>
    <col min="8454" max="8454" width="4.6640625" style="42" customWidth="1"/>
    <col min="8455" max="8455" width="10.6640625" style="42" customWidth="1"/>
    <col min="8456" max="8456" width="9.6640625" style="42" customWidth="1"/>
    <col min="8457" max="8457" width="14.6640625" style="42" customWidth="1"/>
    <col min="8458" max="8458" width="9.6640625" style="42" customWidth="1"/>
    <col min="8459" max="8704" width="11.5546875" style="42"/>
    <col min="8705" max="8705" width="44.6640625" style="42" customWidth="1"/>
    <col min="8706" max="8706" width="10.6640625" style="42" customWidth="1"/>
    <col min="8707" max="8707" width="14.6640625" style="42" customWidth="1"/>
    <col min="8708" max="8708" width="10.6640625" style="42" customWidth="1"/>
    <col min="8709" max="8709" width="14.6640625" style="42" customWidth="1"/>
    <col min="8710" max="8710" width="4.6640625" style="42" customWidth="1"/>
    <col min="8711" max="8711" width="10.6640625" style="42" customWidth="1"/>
    <col min="8712" max="8712" width="9.6640625" style="42" customWidth="1"/>
    <col min="8713" max="8713" width="14.6640625" style="42" customWidth="1"/>
    <col min="8714" max="8714" width="9.6640625" style="42" customWidth="1"/>
    <col min="8715" max="8960" width="11.5546875" style="42"/>
    <col min="8961" max="8961" width="44.6640625" style="42" customWidth="1"/>
    <col min="8962" max="8962" width="10.6640625" style="42" customWidth="1"/>
    <col min="8963" max="8963" width="14.6640625" style="42" customWidth="1"/>
    <col min="8964" max="8964" width="10.6640625" style="42" customWidth="1"/>
    <col min="8965" max="8965" width="14.6640625" style="42" customWidth="1"/>
    <col min="8966" max="8966" width="4.6640625" style="42" customWidth="1"/>
    <col min="8967" max="8967" width="10.6640625" style="42" customWidth="1"/>
    <col min="8968" max="8968" width="9.6640625" style="42" customWidth="1"/>
    <col min="8969" max="8969" width="14.6640625" style="42" customWidth="1"/>
    <col min="8970" max="8970" width="9.6640625" style="42" customWidth="1"/>
    <col min="8971" max="9216" width="11.5546875" style="42"/>
    <col min="9217" max="9217" width="44.6640625" style="42" customWidth="1"/>
    <col min="9218" max="9218" width="10.6640625" style="42" customWidth="1"/>
    <col min="9219" max="9219" width="14.6640625" style="42" customWidth="1"/>
    <col min="9220" max="9220" width="10.6640625" style="42" customWidth="1"/>
    <col min="9221" max="9221" width="14.6640625" style="42" customWidth="1"/>
    <col min="9222" max="9222" width="4.6640625" style="42" customWidth="1"/>
    <col min="9223" max="9223" width="10.6640625" style="42" customWidth="1"/>
    <col min="9224" max="9224" width="9.6640625" style="42" customWidth="1"/>
    <col min="9225" max="9225" width="14.6640625" style="42" customWidth="1"/>
    <col min="9226" max="9226" width="9.6640625" style="42" customWidth="1"/>
    <col min="9227" max="9472" width="11.5546875" style="42"/>
    <col min="9473" max="9473" width="44.6640625" style="42" customWidth="1"/>
    <col min="9474" max="9474" width="10.6640625" style="42" customWidth="1"/>
    <col min="9475" max="9475" width="14.6640625" style="42" customWidth="1"/>
    <col min="9476" max="9476" width="10.6640625" style="42" customWidth="1"/>
    <col min="9477" max="9477" width="14.6640625" style="42" customWidth="1"/>
    <col min="9478" max="9478" width="4.6640625" style="42" customWidth="1"/>
    <col min="9479" max="9479" width="10.6640625" style="42" customWidth="1"/>
    <col min="9480" max="9480" width="9.6640625" style="42" customWidth="1"/>
    <col min="9481" max="9481" width="14.6640625" style="42" customWidth="1"/>
    <col min="9482" max="9482" width="9.6640625" style="42" customWidth="1"/>
    <col min="9483" max="9728" width="11.5546875" style="42"/>
    <col min="9729" max="9729" width="44.6640625" style="42" customWidth="1"/>
    <col min="9730" max="9730" width="10.6640625" style="42" customWidth="1"/>
    <col min="9731" max="9731" width="14.6640625" style="42" customWidth="1"/>
    <col min="9732" max="9732" width="10.6640625" style="42" customWidth="1"/>
    <col min="9733" max="9733" width="14.6640625" style="42" customWidth="1"/>
    <col min="9734" max="9734" width="4.6640625" style="42" customWidth="1"/>
    <col min="9735" max="9735" width="10.6640625" style="42" customWidth="1"/>
    <col min="9736" max="9736" width="9.6640625" style="42" customWidth="1"/>
    <col min="9737" max="9737" width="14.6640625" style="42" customWidth="1"/>
    <col min="9738" max="9738" width="9.6640625" style="42" customWidth="1"/>
    <col min="9739" max="9984" width="11.5546875" style="42"/>
    <col min="9985" max="9985" width="44.6640625" style="42" customWidth="1"/>
    <col min="9986" max="9986" width="10.6640625" style="42" customWidth="1"/>
    <col min="9987" max="9987" width="14.6640625" style="42" customWidth="1"/>
    <col min="9988" max="9988" width="10.6640625" style="42" customWidth="1"/>
    <col min="9989" max="9989" width="14.6640625" style="42" customWidth="1"/>
    <col min="9990" max="9990" width="4.6640625" style="42" customWidth="1"/>
    <col min="9991" max="9991" width="10.6640625" style="42" customWidth="1"/>
    <col min="9992" max="9992" width="9.6640625" style="42" customWidth="1"/>
    <col min="9993" max="9993" width="14.6640625" style="42" customWidth="1"/>
    <col min="9994" max="9994" width="9.6640625" style="42" customWidth="1"/>
    <col min="9995" max="10240" width="11.5546875" style="42"/>
    <col min="10241" max="10241" width="44.6640625" style="42" customWidth="1"/>
    <col min="10242" max="10242" width="10.6640625" style="42" customWidth="1"/>
    <col min="10243" max="10243" width="14.6640625" style="42" customWidth="1"/>
    <col min="10244" max="10244" width="10.6640625" style="42" customWidth="1"/>
    <col min="10245" max="10245" width="14.6640625" style="42" customWidth="1"/>
    <col min="10246" max="10246" width="4.6640625" style="42" customWidth="1"/>
    <col min="10247" max="10247" width="10.6640625" style="42" customWidth="1"/>
    <col min="10248" max="10248" width="9.6640625" style="42" customWidth="1"/>
    <col min="10249" max="10249" width="14.6640625" style="42" customWidth="1"/>
    <col min="10250" max="10250" width="9.6640625" style="42" customWidth="1"/>
    <col min="10251" max="10496" width="11.5546875" style="42"/>
    <col min="10497" max="10497" width="44.6640625" style="42" customWidth="1"/>
    <col min="10498" max="10498" width="10.6640625" style="42" customWidth="1"/>
    <col min="10499" max="10499" width="14.6640625" style="42" customWidth="1"/>
    <col min="10500" max="10500" width="10.6640625" style="42" customWidth="1"/>
    <col min="10501" max="10501" width="14.6640625" style="42" customWidth="1"/>
    <col min="10502" max="10502" width="4.6640625" style="42" customWidth="1"/>
    <col min="10503" max="10503" width="10.6640625" style="42" customWidth="1"/>
    <col min="10504" max="10504" width="9.6640625" style="42" customWidth="1"/>
    <col min="10505" max="10505" width="14.6640625" style="42" customWidth="1"/>
    <col min="10506" max="10506" width="9.6640625" style="42" customWidth="1"/>
    <col min="10507" max="10752" width="11.5546875" style="42"/>
    <col min="10753" max="10753" width="44.6640625" style="42" customWidth="1"/>
    <col min="10754" max="10754" width="10.6640625" style="42" customWidth="1"/>
    <col min="10755" max="10755" width="14.6640625" style="42" customWidth="1"/>
    <col min="10756" max="10756" width="10.6640625" style="42" customWidth="1"/>
    <col min="10757" max="10757" width="14.6640625" style="42" customWidth="1"/>
    <col min="10758" max="10758" width="4.6640625" style="42" customWidth="1"/>
    <col min="10759" max="10759" width="10.6640625" style="42" customWidth="1"/>
    <col min="10760" max="10760" width="9.6640625" style="42" customWidth="1"/>
    <col min="10761" max="10761" width="14.6640625" style="42" customWidth="1"/>
    <col min="10762" max="10762" width="9.6640625" style="42" customWidth="1"/>
    <col min="10763" max="11008" width="11.5546875" style="42"/>
    <col min="11009" max="11009" width="44.6640625" style="42" customWidth="1"/>
    <col min="11010" max="11010" width="10.6640625" style="42" customWidth="1"/>
    <col min="11011" max="11011" width="14.6640625" style="42" customWidth="1"/>
    <col min="11012" max="11012" width="10.6640625" style="42" customWidth="1"/>
    <col min="11013" max="11013" width="14.6640625" style="42" customWidth="1"/>
    <col min="11014" max="11014" width="4.6640625" style="42" customWidth="1"/>
    <col min="11015" max="11015" width="10.6640625" style="42" customWidth="1"/>
    <col min="11016" max="11016" width="9.6640625" style="42" customWidth="1"/>
    <col min="11017" max="11017" width="14.6640625" style="42" customWidth="1"/>
    <col min="11018" max="11018" width="9.6640625" style="42" customWidth="1"/>
    <col min="11019" max="11264" width="11.5546875" style="42"/>
    <col min="11265" max="11265" width="44.6640625" style="42" customWidth="1"/>
    <col min="11266" max="11266" width="10.6640625" style="42" customWidth="1"/>
    <col min="11267" max="11267" width="14.6640625" style="42" customWidth="1"/>
    <col min="11268" max="11268" width="10.6640625" style="42" customWidth="1"/>
    <col min="11269" max="11269" width="14.6640625" style="42" customWidth="1"/>
    <col min="11270" max="11270" width="4.6640625" style="42" customWidth="1"/>
    <col min="11271" max="11271" width="10.6640625" style="42" customWidth="1"/>
    <col min="11272" max="11272" width="9.6640625" style="42" customWidth="1"/>
    <col min="11273" max="11273" width="14.6640625" style="42" customWidth="1"/>
    <col min="11274" max="11274" width="9.6640625" style="42" customWidth="1"/>
    <col min="11275" max="11520" width="11.5546875" style="42"/>
    <col min="11521" max="11521" width="44.6640625" style="42" customWidth="1"/>
    <col min="11522" max="11522" width="10.6640625" style="42" customWidth="1"/>
    <col min="11523" max="11523" width="14.6640625" style="42" customWidth="1"/>
    <col min="11524" max="11524" width="10.6640625" style="42" customWidth="1"/>
    <col min="11525" max="11525" width="14.6640625" style="42" customWidth="1"/>
    <col min="11526" max="11526" width="4.6640625" style="42" customWidth="1"/>
    <col min="11527" max="11527" width="10.6640625" style="42" customWidth="1"/>
    <col min="11528" max="11528" width="9.6640625" style="42" customWidth="1"/>
    <col min="11529" max="11529" width="14.6640625" style="42" customWidth="1"/>
    <col min="11530" max="11530" width="9.6640625" style="42" customWidth="1"/>
    <col min="11531" max="11776" width="11.5546875" style="42"/>
    <col min="11777" max="11777" width="44.6640625" style="42" customWidth="1"/>
    <col min="11778" max="11778" width="10.6640625" style="42" customWidth="1"/>
    <col min="11779" max="11779" width="14.6640625" style="42" customWidth="1"/>
    <col min="11780" max="11780" width="10.6640625" style="42" customWidth="1"/>
    <col min="11781" max="11781" width="14.6640625" style="42" customWidth="1"/>
    <col min="11782" max="11782" width="4.6640625" style="42" customWidth="1"/>
    <col min="11783" max="11783" width="10.6640625" style="42" customWidth="1"/>
    <col min="11784" max="11784" width="9.6640625" style="42" customWidth="1"/>
    <col min="11785" max="11785" width="14.6640625" style="42" customWidth="1"/>
    <col min="11786" max="11786" width="9.6640625" style="42" customWidth="1"/>
    <col min="11787" max="12032" width="11.5546875" style="42"/>
    <col min="12033" max="12033" width="44.6640625" style="42" customWidth="1"/>
    <col min="12034" max="12034" width="10.6640625" style="42" customWidth="1"/>
    <col min="12035" max="12035" width="14.6640625" style="42" customWidth="1"/>
    <col min="12036" max="12036" width="10.6640625" style="42" customWidth="1"/>
    <col min="12037" max="12037" width="14.6640625" style="42" customWidth="1"/>
    <col min="12038" max="12038" width="4.6640625" style="42" customWidth="1"/>
    <col min="12039" max="12039" width="10.6640625" style="42" customWidth="1"/>
    <col min="12040" max="12040" width="9.6640625" style="42" customWidth="1"/>
    <col min="12041" max="12041" width="14.6640625" style="42" customWidth="1"/>
    <col min="12042" max="12042" width="9.6640625" style="42" customWidth="1"/>
    <col min="12043" max="12288" width="11.5546875" style="42"/>
    <col min="12289" max="12289" width="44.6640625" style="42" customWidth="1"/>
    <col min="12290" max="12290" width="10.6640625" style="42" customWidth="1"/>
    <col min="12291" max="12291" width="14.6640625" style="42" customWidth="1"/>
    <col min="12292" max="12292" width="10.6640625" style="42" customWidth="1"/>
    <col min="12293" max="12293" width="14.6640625" style="42" customWidth="1"/>
    <col min="12294" max="12294" width="4.6640625" style="42" customWidth="1"/>
    <col min="12295" max="12295" width="10.6640625" style="42" customWidth="1"/>
    <col min="12296" max="12296" width="9.6640625" style="42" customWidth="1"/>
    <col min="12297" max="12297" width="14.6640625" style="42" customWidth="1"/>
    <col min="12298" max="12298" width="9.6640625" style="42" customWidth="1"/>
    <col min="12299" max="12544" width="11.5546875" style="42"/>
    <col min="12545" max="12545" width="44.6640625" style="42" customWidth="1"/>
    <col min="12546" max="12546" width="10.6640625" style="42" customWidth="1"/>
    <col min="12547" max="12547" width="14.6640625" style="42" customWidth="1"/>
    <col min="12548" max="12548" width="10.6640625" style="42" customWidth="1"/>
    <col min="12549" max="12549" width="14.6640625" style="42" customWidth="1"/>
    <col min="12550" max="12550" width="4.6640625" style="42" customWidth="1"/>
    <col min="12551" max="12551" width="10.6640625" style="42" customWidth="1"/>
    <col min="12552" max="12552" width="9.6640625" style="42" customWidth="1"/>
    <col min="12553" max="12553" width="14.6640625" style="42" customWidth="1"/>
    <col min="12554" max="12554" width="9.6640625" style="42" customWidth="1"/>
    <col min="12555" max="12800" width="11.5546875" style="42"/>
    <col min="12801" max="12801" width="44.6640625" style="42" customWidth="1"/>
    <col min="12802" max="12802" width="10.6640625" style="42" customWidth="1"/>
    <col min="12803" max="12803" width="14.6640625" style="42" customWidth="1"/>
    <col min="12804" max="12804" width="10.6640625" style="42" customWidth="1"/>
    <col min="12805" max="12805" width="14.6640625" style="42" customWidth="1"/>
    <col min="12806" max="12806" width="4.6640625" style="42" customWidth="1"/>
    <col min="12807" max="12807" width="10.6640625" style="42" customWidth="1"/>
    <col min="12808" max="12808" width="9.6640625" style="42" customWidth="1"/>
    <col min="12809" max="12809" width="14.6640625" style="42" customWidth="1"/>
    <col min="12810" max="12810" width="9.6640625" style="42" customWidth="1"/>
    <col min="12811" max="13056" width="11.5546875" style="42"/>
    <col min="13057" max="13057" width="44.6640625" style="42" customWidth="1"/>
    <col min="13058" max="13058" width="10.6640625" style="42" customWidth="1"/>
    <col min="13059" max="13059" width="14.6640625" style="42" customWidth="1"/>
    <col min="13060" max="13060" width="10.6640625" style="42" customWidth="1"/>
    <col min="13061" max="13061" width="14.6640625" style="42" customWidth="1"/>
    <col min="13062" max="13062" width="4.6640625" style="42" customWidth="1"/>
    <col min="13063" max="13063" width="10.6640625" style="42" customWidth="1"/>
    <col min="13064" max="13064" width="9.6640625" style="42" customWidth="1"/>
    <col min="13065" max="13065" width="14.6640625" style="42" customWidth="1"/>
    <col min="13066" max="13066" width="9.6640625" style="42" customWidth="1"/>
    <col min="13067" max="13312" width="11.5546875" style="42"/>
    <col min="13313" max="13313" width="44.6640625" style="42" customWidth="1"/>
    <col min="13314" max="13314" width="10.6640625" style="42" customWidth="1"/>
    <col min="13315" max="13315" width="14.6640625" style="42" customWidth="1"/>
    <col min="13316" max="13316" width="10.6640625" style="42" customWidth="1"/>
    <col min="13317" max="13317" width="14.6640625" style="42" customWidth="1"/>
    <col min="13318" max="13318" width="4.6640625" style="42" customWidth="1"/>
    <col min="13319" max="13319" width="10.6640625" style="42" customWidth="1"/>
    <col min="13320" max="13320" width="9.6640625" style="42" customWidth="1"/>
    <col min="13321" max="13321" width="14.6640625" style="42" customWidth="1"/>
    <col min="13322" max="13322" width="9.6640625" style="42" customWidth="1"/>
    <col min="13323" max="13568" width="11.5546875" style="42"/>
    <col min="13569" max="13569" width="44.6640625" style="42" customWidth="1"/>
    <col min="13570" max="13570" width="10.6640625" style="42" customWidth="1"/>
    <col min="13571" max="13571" width="14.6640625" style="42" customWidth="1"/>
    <col min="13572" max="13572" width="10.6640625" style="42" customWidth="1"/>
    <col min="13573" max="13573" width="14.6640625" style="42" customWidth="1"/>
    <col min="13574" max="13574" width="4.6640625" style="42" customWidth="1"/>
    <col min="13575" max="13575" width="10.6640625" style="42" customWidth="1"/>
    <col min="13576" max="13576" width="9.6640625" style="42" customWidth="1"/>
    <col min="13577" max="13577" width="14.6640625" style="42" customWidth="1"/>
    <col min="13578" max="13578" width="9.6640625" style="42" customWidth="1"/>
    <col min="13579" max="13824" width="11.5546875" style="42"/>
    <col min="13825" max="13825" width="44.6640625" style="42" customWidth="1"/>
    <col min="13826" max="13826" width="10.6640625" style="42" customWidth="1"/>
    <col min="13827" max="13827" width="14.6640625" style="42" customWidth="1"/>
    <col min="13828" max="13828" width="10.6640625" style="42" customWidth="1"/>
    <col min="13829" max="13829" width="14.6640625" style="42" customWidth="1"/>
    <col min="13830" max="13830" width="4.6640625" style="42" customWidth="1"/>
    <col min="13831" max="13831" width="10.6640625" style="42" customWidth="1"/>
    <col min="13832" max="13832" width="9.6640625" style="42" customWidth="1"/>
    <col min="13833" max="13833" width="14.6640625" style="42" customWidth="1"/>
    <col min="13834" max="13834" width="9.6640625" style="42" customWidth="1"/>
    <col min="13835" max="14080" width="11.5546875" style="42"/>
    <col min="14081" max="14081" width="44.6640625" style="42" customWidth="1"/>
    <col min="14082" max="14082" width="10.6640625" style="42" customWidth="1"/>
    <col min="14083" max="14083" width="14.6640625" style="42" customWidth="1"/>
    <col min="14084" max="14084" width="10.6640625" style="42" customWidth="1"/>
    <col min="14085" max="14085" width="14.6640625" style="42" customWidth="1"/>
    <col min="14086" max="14086" width="4.6640625" style="42" customWidth="1"/>
    <col min="14087" max="14087" width="10.6640625" style="42" customWidth="1"/>
    <col min="14088" max="14088" width="9.6640625" style="42" customWidth="1"/>
    <col min="14089" max="14089" width="14.6640625" style="42" customWidth="1"/>
    <col min="14090" max="14090" width="9.6640625" style="42" customWidth="1"/>
    <col min="14091" max="14336" width="11.5546875" style="42"/>
    <col min="14337" max="14337" width="44.6640625" style="42" customWidth="1"/>
    <col min="14338" max="14338" width="10.6640625" style="42" customWidth="1"/>
    <col min="14339" max="14339" width="14.6640625" style="42" customWidth="1"/>
    <col min="14340" max="14340" width="10.6640625" style="42" customWidth="1"/>
    <col min="14341" max="14341" width="14.6640625" style="42" customWidth="1"/>
    <col min="14342" max="14342" width="4.6640625" style="42" customWidth="1"/>
    <col min="14343" max="14343" width="10.6640625" style="42" customWidth="1"/>
    <col min="14344" max="14344" width="9.6640625" style="42" customWidth="1"/>
    <col min="14345" max="14345" width="14.6640625" style="42" customWidth="1"/>
    <col min="14346" max="14346" width="9.6640625" style="42" customWidth="1"/>
    <col min="14347" max="14592" width="11.5546875" style="42"/>
    <col min="14593" max="14593" width="44.6640625" style="42" customWidth="1"/>
    <col min="14594" max="14594" width="10.6640625" style="42" customWidth="1"/>
    <col min="14595" max="14595" width="14.6640625" style="42" customWidth="1"/>
    <col min="14596" max="14596" width="10.6640625" style="42" customWidth="1"/>
    <col min="14597" max="14597" width="14.6640625" style="42" customWidth="1"/>
    <col min="14598" max="14598" width="4.6640625" style="42" customWidth="1"/>
    <col min="14599" max="14599" width="10.6640625" style="42" customWidth="1"/>
    <col min="14600" max="14600" width="9.6640625" style="42" customWidth="1"/>
    <col min="14601" max="14601" width="14.6640625" style="42" customWidth="1"/>
    <col min="14602" max="14602" width="9.6640625" style="42" customWidth="1"/>
    <col min="14603" max="14848" width="11.5546875" style="42"/>
    <col min="14849" max="14849" width="44.6640625" style="42" customWidth="1"/>
    <col min="14850" max="14850" width="10.6640625" style="42" customWidth="1"/>
    <col min="14851" max="14851" width="14.6640625" style="42" customWidth="1"/>
    <col min="14852" max="14852" width="10.6640625" style="42" customWidth="1"/>
    <col min="14853" max="14853" width="14.6640625" style="42" customWidth="1"/>
    <col min="14854" max="14854" width="4.6640625" style="42" customWidth="1"/>
    <col min="14855" max="14855" width="10.6640625" style="42" customWidth="1"/>
    <col min="14856" max="14856" width="9.6640625" style="42" customWidth="1"/>
    <col min="14857" max="14857" width="14.6640625" style="42" customWidth="1"/>
    <col min="14858" max="14858" width="9.6640625" style="42" customWidth="1"/>
    <col min="14859" max="15104" width="11.5546875" style="42"/>
    <col min="15105" max="15105" width="44.6640625" style="42" customWidth="1"/>
    <col min="15106" max="15106" width="10.6640625" style="42" customWidth="1"/>
    <col min="15107" max="15107" width="14.6640625" style="42" customWidth="1"/>
    <col min="15108" max="15108" width="10.6640625" style="42" customWidth="1"/>
    <col min="15109" max="15109" width="14.6640625" style="42" customWidth="1"/>
    <col min="15110" max="15110" width="4.6640625" style="42" customWidth="1"/>
    <col min="15111" max="15111" width="10.6640625" style="42" customWidth="1"/>
    <col min="15112" max="15112" width="9.6640625" style="42" customWidth="1"/>
    <col min="15113" max="15113" width="14.6640625" style="42" customWidth="1"/>
    <col min="15114" max="15114" width="9.6640625" style="42" customWidth="1"/>
    <col min="15115" max="15360" width="11.5546875" style="42"/>
    <col min="15361" max="15361" width="44.6640625" style="42" customWidth="1"/>
    <col min="15362" max="15362" width="10.6640625" style="42" customWidth="1"/>
    <col min="15363" max="15363" width="14.6640625" style="42" customWidth="1"/>
    <col min="15364" max="15364" width="10.6640625" style="42" customWidth="1"/>
    <col min="15365" max="15365" width="14.6640625" style="42" customWidth="1"/>
    <col min="15366" max="15366" width="4.6640625" style="42" customWidth="1"/>
    <col min="15367" max="15367" width="10.6640625" style="42" customWidth="1"/>
    <col min="15368" max="15368" width="9.6640625" style="42" customWidth="1"/>
    <col min="15369" max="15369" width="14.6640625" style="42" customWidth="1"/>
    <col min="15370" max="15370" width="9.6640625" style="42" customWidth="1"/>
    <col min="15371" max="15616" width="11.5546875" style="42"/>
    <col min="15617" max="15617" width="44.6640625" style="42" customWidth="1"/>
    <col min="15618" max="15618" width="10.6640625" style="42" customWidth="1"/>
    <col min="15619" max="15619" width="14.6640625" style="42" customWidth="1"/>
    <col min="15620" max="15620" width="10.6640625" style="42" customWidth="1"/>
    <col min="15621" max="15621" width="14.6640625" style="42" customWidth="1"/>
    <col min="15622" max="15622" width="4.6640625" style="42" customWidth="1"/>
    <col min="15623" max="15623" width="10.6640625" style="42" customWidth="1"/>
    <col min="15624" max="15624" width="9.6640625" style="42" customWidth="1"/>
    <col min="15625" max="15625" width="14.6640625" style="42" customWidth="1"/>
    <col min="15626" max="15626" width="9.6640625" style="42" customWidth="1"/>
    <col min="15627" max="15872" width="11.5546875" style="42"/>
    <col min="15873" max="15873" width="44.6640625" style="42" customWidth="1"/>
    <col min="15874" max="15874" width="10.6640625" style="42" customWidth="1"/>
    <col min="15875" max="15875" width="14.6640625" style="42" customWidth="1"/>
    <col min="15876" max="15876" width="10.6640625" style="42" customWidth="1"/>
    <col min="15877" max="15877" width="14.6640625" style="42" customWidth="1"/>
    <col min="15878" max="15878" width="4.6640625" style="42" customWidth="1"/>
    <col min="15879" max="15879" width="10.6640625" style="42" customWidth="1"/>
    <col min="15880" max="15880" width="9.6640625" style="42" customWidth="1"/>
    <col min="15881" max="15881" width="14.6640625" style="42" customWidth="1"/>
    <col min="15882" max="15882" width="9.6640625" style="42" customWidth="1"/>
    <col min="15883" max="16128" width="11.5546875" style="42"/>
    <col min="16129" max="16129" width="44.6640625" style="42" customWidth="1"/>
    <col min="16130" max="16130" width="10.6640625" style="42" customWidth="1"/>
    <col min="16131" max="16131" width="14.6640625" style="42" customWidth="1"/>
    <col min="16132" max="16132" width="10.6640625" style="42" customWidth="1"/>
    <col min="16133" max="16133" width="14.6640625" style="42" customWidth="1"/>
    <col min="16134" max="16134" width="4.6640625" style="42" customWidth="1"/>
    <col min="16135" max="16135" width="10.6640625" style="42" customWidth="1"/>
    <col min="16136" max="16136" width="9.6640625" style="42" customWidth="1"/>
    <col min="16137" max="16137" width="14.6640625" style="42" customWidth="1"/>
    <col min="16138" max="16138" width="9.6640625" style="42" customWidth="1"/>
    <col min="16139" max="16384" width="11.5546875" style="42"/>
  </cols>
  <sheetData>
    <row r="1" spans="1:10" s="78" customFormat="1" ht="45" customHeight="1">
      <c r="A1" s="81" t="s">
        <v>324</v>
      </c>
      <c r="B1" s="81"/>
      <c r="C1" s="81"/>
      <c r="D1" s="81"/>
      <c r="E1" s="81"/>
      <c r="F1" s="81"/>
      <c r="G1" s="81"/>
      <c r="H1" s="81"/>
      <c r="I1" s="81"/>
    </row>
    <row r="2" spans="1:10" s="78" customFormat="1" ht="13.2" customHeight="1" thickBot="1">
      <c r="A2" s="77"/>
      <c r="B2" s="77"/>
      <c r="C2" s="77"/>
      <c r="D2" s="77"/>
      <c r="E2" s="77"/>
      <c r="F2" s="42"/>
      <c r="G2" s="42"/>
      <c r="H2" s="42"/>
      <c r="I2" s="42"/>
      <c r="J2" s="42"/>
    </row>
    <row r="3" spans="1:10" s="78" customFormat="1" ht="19.95" customHeight="1" thickBot="1">
      <c r="A3" s="77"/>
      <c r="B3" s="77"/>
      <c r="C3" s="77"/>
      <c r="D3" s="77"/>
      <c r="E3" s="77"/>
      <c r="F3" s="77"/>
      <c r="G3" s="1120" t="s">
        <v>2</v>
      </c>
      <c r="H3" s="1121"/>
      <c r="I3" s="1121"/>
      <c r="J3" s="1122"/>
    </row>
    <row r="4" spans="1:10" s="45" customFormat="1" ht="19.95" customHeight="1" thickBot="1">
      <c r="A4" s="79"/>
      <c r="B4" s="1123">
        <v>2020</v>
      </c>
      <c r="C4" s="1124"/>
      <c r="D4" s="1125">
        <v>2021</v>
      </c>
      <c r="E4" s="1124"/>
      <c r="G4" s="1126" t="s">
        <v>325</v>
      </c>
      <c r="H4" s="1127"/>
      <c r="I4" s="1128" t="s">
        <v>326</v>
      </c>
      <c r="J4" s="1127"/>
    </row>
    <row r="5" spans="1:10" s="45" customFormat="1" ht="27" customHeight="1" thickBot="1">
      <c r="A5" s="79"/>
      <c r="B5" s="547" t="s">
        <v>325</v>
      </c>
      <c r="C5" s="548" t="s">
        <v>5</v>
      </c>
      <c r="D5" s="547" t="s">
        <v>325</v>
      </c>
      <c r="E5" s="548" t="s">
        <v>5</v>
      </c>
      <c r="G5" s="555" t="s">
        <v>325</v>
      </c>
      <c r="H5" s="520" t="s">
        <v>6</v>
      </c>
      <c r="I5" s="556" t="s">
        <v>5</v>
      </c>
      <c r="J5" s="520" t="s">
        <v>6</v>
      </c>
    </row>
    <row r="6" spans="1:10" s="45" customFormat="1" ht="18" customHeight="1">
      <c r="A6" s="39" t="s">
        <v>327</v>
      </c>
      <c r="B6" s="106">
        <v>199140</v>
      </c>
      <c r="C6" s="218">
        <v>85026.21</v>
      </c>
      <c r="D6" s="106">
        <v>156146</v>
      </c>
      <c r="E6" s="218">
        <v>110371.42</v>
      </c>
      <c r="F6" s="42"/>
      <c r="G6" s="557">
        <f>D6-B6</f>
        <v>-42994</v>
      </c>
      <c r="H6" s="558">
        <f>(D6-B6)/B6</f>
        <v>-0.21589836296073114</v>
      </c>
      <c r="I6" s="559">
        <f>E6-C6</f>
        <v>25345.209999999992</v>
      </c>
      <c r="J6" s="558">
        <f>(E6-C6)/C6</f>
        <v>0.29808702516553415</v>
      </c>
    </row>
    <row r="7" spans="1:10" s="45" customFormat="1" ht="18" customHeight="1" thickBot="1">
      <c r="A7" s="245" t="s">
        <v>328</v>
      </c>
      <c r="B7" s="107">
        <v>7503</v>
      </c>
      <c r="C7" s="219">
        <v>15291.77</v>
      </c>
      <c r="D7" s="107">
        <v>6574</v>
      </c>
      <c r="E7" s="219">
        <v>22722.560000000001</v>
      </c>
      <c r="F7" s="42"/>
      <c r="G7" s="560">
        <f>D7-B7</f>
        <v>-929</v>
      </c>
      <c r="H7" s="561">
        <f>(D7-B7)/B7</f>
        <v>-0.12381713981074237</v>
      </c>
      <c r="I7" s="562">
        <f>E7-C7</f>
        <v>7430.7900000000009</v>
      </c>
      <c r="J7" s="561">
        <f>(E7-C7)/C7</f>
        <v>0.48593393701317772</v>
      </c>
    </row>
    <row r="8" spans="1:10" s="108" customFormat="1" ht="18" customHeight="1" thickBot="1">
      <c r="A8" s="549" t="s">
        <v>329</v>
      </c>
      <c r="B8" s="550">
        <f>SUM(B6:B7)</f>
        <v>206643</v>
      </c>
      <c r="C8" s="551">
        <f>SUM(C6:C7)</f>
        <v>100317.98000000001</v>
      </c>
      <c r="D8" s="550">
        <f>SUM(D6:D7)</f>
        <v>162720</v>
      </c>
      <c r="E8" s="551">
        <f>SUM(E6:E7)</f>
        <v>133093.98000000001</v>
      </c>
      <c r="F8" s="42"/>
      <c r="G8" s="550">
        <f>D8-B8</f>
        <v>-43923</v>
      </c>
      <c r="H8" s="563">
        <f>(D8-B8)/B8</f>
        <v>-0.21255498613550908</v>
      </c>
      <c r="I8" s="812">
        <f>E8-C8</f>
        <v>32776</v>
      </c>
      <c r="J8" s="563">
        <f>(E8-C8)/C8</f>
        <v>0.32672109227079726</v>
      </c>
    </row>
    <row r="9" spans="1:10" s="45" customFormat="1" ht="18" customHeight="1" thickBot="1">
      <c r="A9" s="246" t="s">
        <v>330</v>
      </c>
      <c r="B9" s="109">
        <v>13</v>
      </c>
      <c r="C9" s="243">
        <v>74380</v>
      </c>
      <c r="D9" s="109">
        <v>16</v>
      </c>
      <c r="E9" s="243">
        <v>11480.36</v>
      </c>
      <c r="F9" s="42"/>
      <c r="G9" s="564">
        <f>D9-B9</f>
        <v>3</v>
      </c>
      <c r="H9" s="565">
        <f>(D9-B9)/B9</f>
        <v>0.23076923076923078</v>
      </c>
      <c r="I9" s="566">
        <f>E9-C9</f>
        <v>-62899.64</v>
      </c>
      <c r="J9" s="565">
        <f>(E9-C9)/C9</f>
        <v>-0.84565259478354393</v>
      </c>
    </row>
    <row r="10" spans="1:10" s="108" customFormat="1" ht="18" customHeight="1" thickBot="1">
      <c r="A10" s="552" t="s">
        <v>331</v>
      </c>
      <c r="B10" s="553">
        <f>+B8+B9</f>
        <v>206656</v>
      </c>
      <c r="C10" s="554">
        <f>+C8+C9</f>
        <v>174697.98</v>
      </c>
      <c r="D10" s="553">
        <f>+D8+D9</f>
        <v>162736</v>
      </c>
      <c r="E10" s="554">
        <f>+E8+E9</f>
        <v>144574.34000000003</v>
      </c>
      <c r="F10" s="42"/>
      <c r="G10" s="567">
        <f>D10-B10</f>
        <v>-43920</v>
      </c>
      <c r="H10" s="563">
        <f>(D10-B10)/B10</f>
        <v>-0.21252709817280893</v>
      </c>
      <c r="I10" s="568">
        <f>E10-C10</f>
        <v>-30123.639999999985</v>
      </c>
      <c r="J10" s="563">
        <f>(E10-C10)/C10</f>
        <v>-0.17243267495136455</v>
      </c>
    </row>
    <row r="11" spans="1:10" ht="19.95" customHeight="1"/>
    <row r="12" spans="1:10" ht="27" customHeight="1"/>
    <row r="13" spans="1:10" ht="19.95" customHeight="1"/>
    <row r="14" spans="1:10" ht="19.95" customHeight="1"/>
    <row r="15" spans="1:10" ht="19.95" customHeight="1"/>
    <row r="16" spans="1:10" ht="19.95" customHeight="1"/>
  </sheetData>
  <mergeCells count="5">
    <mergeCell ref="G3:J3"/>
    <mergeCell ref="B4:C4"/>
    <mergeCell ref="D4:E4"/>
    <mergeCell ref="G4:H4"/>
    <mergeCell ref="I4:J4"/>
  </mergeCells>
  <printOptions horizontalCentered="1"/>
  <pageMargins left="0" right="0" top="0.35433070866141736" bottom="0.31496062992125984" header="0" footer="0.19685039370078741"/>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2"/>
  <sheetViews>
    <sheetView workbookViewId="0">
      <selection activeCell="I23" sqref="I23"/>
    </sheetView>
  </sheetViews>
  <sheetFormatPr baseColWidth="10" defaultRowHeight="13.2"/>
  <cols>
    <col min="1" max="1" width="52.88671875" style="949" customWidth="1"/>
    <col min="2" max="2" width="10.6640625" style="42" customWidth="1"/>
    <col min="3" max="3" width="12" style="42" customWidth="1"/>
    <col min="4" max="4" width="10.6640625" style="42" customWidth="1"/>
    <col min="5" max="5" width="12.88671875" style="42" bestFit="1" customWidth="1"/>
    <col min="6" max="6" width="2.33203125" style="42" customWidth="1"/>
    <col min="7" max="7" width="10.6640625" style="42" customWidth="1"/>
    <col min="8" max="8" width="9.6640625" style="42" customWidth="1"/>
    <col min="9" max="9" width="12" style="42" customWidth="1"/>
    <col min="10" max="10" width="9.6640625" style="42" customWidth="1"/>
    <col min="11" max="256" width="11.44140625" style="42"/>
    <col min="257" max="257" width="46.33203125" style="42" customWidth="1"/>
    <col min="258" max="258" width="10.6640625" style="42" customWidth="1"/>
    <col min="259" max="259" width="14.6640625" style="42" customWidth="1"/>
    <col min="260" max="260" width="10.6640625" style="42" customWidth="1"/>
    <col min="261" max="261" width="14.6640625" style="42" customWidth="1"/>
    <col min="262" max="262" width="4.6640625" style="42" customWidth="1"/>
    <col min="263" max="263" width="10.6640625" style="42" customWidth="1"/>
    <col min="264" max="264" width="9.6640625" style="42" customWidth="1"/>
    <col min="265" max="265" width="14.6640625" style="42" customWidth="1"/>
    <col min="266" max="266" width="9.6640625" style="42" customWidth="1"/>
    <col min="267" max="512" width="11.44140625" style="42"/>
    <col min="513" max="513" width="46.33203125" style="42" customWidth="1"/>
    <col min="514" max="514" width="10.6640625" style="42" customWidth="1"/>
    <col min="515" max="515" width="14.6640625" style="42" customWidth="1"/>
    <col min="516" max="516" width="10.6640625" style="42" customWidth="1"/>
    <col min="517" max="517" width="14.6640625" style="42" customWidth="1"/>
    <col min="518" max="518" width="4.6640625" style="42" customWidth="1"/>
    <col min="519" max="519" width="10.6640625" style="42" customWidth="1"/>
    <col min="520" max="520" width="9.6640625" style="42" customWidth="1"/>
    <col min="521" max="521" width="14.6640625" style="42" customWidth="1"/>
    <col min="522" max="522" width="9.6640625" style="42" customWidth="1"/>
    <col min="523" max="768" width="11.44140625" style="42"/>
    <col min="769" max="769" width="46.33203125" style="42" customWidth="1"/>
    <col min="770" max="770" width="10.6640625" style="42" customWidth="1"/>
    <col min="771" max="771" width="14.6640625" style="42" customWidth="1"/>
    <col min="772" max="772" width="10.6640625" style="42" customWidth="1"/>
    <col min="773" max="773" width="14.6640625" style="42" customWidth="1"/>
    <col min="774" max="774" width="4.6640625" style="42" customWidth="1"/>
    <col min="775" max="775" width="10.6640625" style="42" customWidth="1"/>
    <col min="776" max="776" width="9.6640625" style="42" customWidth="1"/>
    <col min="777" max="777" width="14.6640625" style="42" customWidth="1"/>
    <col min="778" max="778" width="9.6640625" style="42" customWidth="1"/>
    <col min="779" max="1024" width="11.44140625" style="42"/>
    <col min="1025" max="1025" width="46.33203125" style="42" customWidth="1"/>
    <col min="1026" max="1026" width="10.6640625" style="42" customWidth="1"/>
    <col min="1027" max="1027" width="14.6640625" style="42" customWidth="1"/>
    <col min="1028" max="1028" width="10.6640625" style="42" customWidth="1"/>
    <col min="1029" max="1029" width="14.6640625" style="42" customWidth="1"/>
    <col min="1030" max="1030" width="4.6640625" style="42" customWidth="1"/>
    <col min="1031" max="1031" width="10.6640625" style="42" customWidth="1"/>
    <col min="1032" max="1032" width="9.6640625" style="42" customWidth="1"/>
    <col min="1033" max="1033" width="14.6640625" style="42" customWidth="1"/>
    <col min="1034" max="1034" width="9.6640625" style="42" customWidth="1"/>
    <col min="1035" max="1280" width="11.44140625" style="42"/>
    <col min="1281" max="1281" width="46.33203125" style="42" customWidth="1"/>
    <col min="1282" max="1282" width="10.6640625" style="42" customWidth="1"/>
    <col min="1283" max="1283" width="14.6640625" style="42" customWidth="1"/>
    <col min="1284" max="1284" width="10.6640625" style="42" customWidth="1"/>
    <col min="1285" max="1285" width="14.6640625" style="42" customWidth="1"/>
    <col min="1286" max="1286" width="4.6640625" style="42" customWidth="1"/>
    <col min="1287" max="1287" width="10.6640625" style="42" customWidth="1"/>
    <col min="1288" max="1288" width="9.6640625" style="42" customWidth="1"/>
    <col min="1289" max="1289" width="14.6640625" style="42" customWidth="1"/>
    <col min="1290" max="1290" width="9.6640625" style="42" customWidth="1"/>
    <col min="1291" max="1536" width="11.44140625" style="42"/>
    <col min="1537" max="1537" width="46.33203125" style="42" customWidth="1"/>
    <col min="1538" max="1538" width="10.6640625" style="42" customWidth="1"/>
    <col min="1539" max="1539" width="14.6640625" style="42" customWidth="1"/>
    <col min="1540" max="1540" width="10.6640625" style="42" customWidth="1"/>
    <col min="1541" max="1541" width="14.6640625" style="42" customWidth="1"/>
    <col min="1542" max="1542" width="4.6640625" style="42" customWidth="1"/>
    <col min="1543" max="1543" width="10.6640625" style="42" customWidth="1"/>
    <col min="1544" max="1544" width="9.6640625" style="42" customWidth="1"/>
    <col min="1545" max="1545" width="14.6640625" style="42" customWidth="1"/>
    <col min="1546" max="1546" width="9.6640625" style="42" customWidth="1"/>
    <col min="1547" max="1792" width="11.44140625" style="42"/>
    <col min="1793" max="1793" width="46.33203125" style="42" customWidth="1"/>
    <col min="1794" max="1794" width="10.6640625" style="42" customWidth="1"/>
    <col min="1795" max="1795" width="14.6640625" style="42" customWidth="1"/>
    <col min="1796" max="1796" width="10.6640625" style="42" customWidth="1"/>
    <col min="1797" max="1797" width="14.6640625" style="42" customWidth="1"/>
    <col min="1798" max="1798" width="4.6640625" style="42" customWidth="1"/>
    <col min="1799" max="1799" width="10.6640625" style="42" customWidth="1"/>
    <col min="1800" max="1800" width="9.6640625" style="42" customWidth="1"/>
    <col min="1801" max="1801" width="14.6640625" style="42" customWidth="1"/>
    <col min="1802" max="1802" width="9.6640625" style="42" customWidth="1"/>
    <col min="1803" max="2048" width="11.44140625" style="42"/>
    <col min="2049" max="2049" width="46.33203125" style="42" customWidth="1"/>
    <col min="2050" max="2050" width="10.6640625" style="42" customWidth="1"/>
    <col min="2051" max="2051" width="14.6640625" style="42" customWidth="1"/>
    <col min="2052" max="2052" width="10.6640625" style="42" customWidth="1"/>
    <col min="2053" max="2053" width="14.6640625" style="42" customWidth="1"/>
    <col min="2054" max="2054" width="4.6640625" style="42" customWidth="1"/>
    <col min="2055" max="2055" width="10.6640625" style="42" customWidth="1"/>
    <col min="2056" max="2056" width="9.6640625" style="42" customWidth="1"/>
    <col min="2057" max="2057" width="14.6640625" style="42" customWidth="1"/>
    <col min="2058" max="2058" width="9.6640625" style="42" customWidth="1"/>
    <col min="2059" max="2304" width="11.44140625" style="42"/>
    <col min="2305" max="2305" width="46.33203125" style="42" customWidth="1"/>
    <col min="2306" max="2306" width="10.6640625" style="42" customWidth="1"/>
    <col min="2307" max="2307" width="14.6640625" style="42" customWidth="1"/>
    <col min="2308" max="2308" width="10.6640625" style="42" customWidth="1"/>
    <col min="2309" max="2309" width="14.6640625" style="42" customWidth="1"/>
    <col min="2310" max="2310" width="4.6640625" style="42" customWidth="1"/>
    <col min="2311" max="2311" width="10.6640625" style="42" customWidth="1"/>
    <col min="2312" max="2312" width="9.6640625" style="42" customWidth="1"/>
    <col min="2313" max="2313" width="14.6640625" style="42" customWidth="1"/>
    <col min="2314" max="2314" width="9.6640625" style="42" customWidth="1"/>
    <col min="2315" max="2560" width="11.44140625" style="42"/>
    <col min="2561" max="2561" width="46.33203125" style="42" customWidth="1"/>
    <col min="2562" max="2562" width="10.6640625" style="42" customWidth="1"/>
    <col min="2563" max="2563" width="14.6640625" style="42" customWidth="1"/>
    <col min="2564" max="2564" width="10.6640625" style="42" customWidth="1"/>
    <col min="2565" max="2565" width="14.6640625" style="42" customWidth="1"/>
    <col min="2566" max="2566" width="4.6640625" style="42" customWidth="1"/>
    <col min="2567" max="2567" width="10.6640625" style="42" customWidth="1"/>
    <col min="2568" max="2568" width="9.6640625" style="42" customWidth="1"/>
    <col min="2569" max="2569" width="14.6640625" style="42" customWidth="1"/>
    <col min="2570" max="2570" width="9.6640625" style="42" customWidth="1"/>
    <col min="2571" max="2816" width="11.44140625" style="42"/>
    <col min="2817" max="2817" width="46.33203125" style="42" customWidth="1"/>
    <col min="2818" max="2818" width="10.6640625" style="42" customWidth="1"/>
    <col min="2819" max="2819" width="14.6640625" style="42" customWidth="1"/>
    <col min="2820" max="2820" width="10.6640625" style="42" customWidth="1"/>
    <col min="2821" max="2821" width="14.6640625" style="42" customWidth="1"/>
    <col min="2822" max="2822" width="4.6640625" style="42" customWidth="1"/>
    <col min="2823" max="2823" width="10.6640625" style="42" customWidth="1"/>
    <col min="2824" max="2824" width="9.6640625" style="42" customWidth="1"/>
    <col min="2825" max="2825" width="14.6640625" style="42" customWidth="1"/>
    <col min="2826" max="2826" width="9.6640625" style="42" customWidth="1"/>
    <col min="2827" max="3072" width="11.44140625" style="42"/>
    <col min="3073" max="3073" width="46.33203125" style="42" customWidth="1"/>
    <col min="3074" max="3074" width="10.6640625" style="42" customWidth="1"/>
    <col min="3075" max="3075" width="14.6640625" style="42" customWidth="1"/>
    <col min="3076" max="3076" width="10.6640625" style="42" customWidth="1"/>
    <col min="3077" max="3077" width="14.6640625" style="42" customWidth="1"/>
    <col min="3078" max="3078" width="4.6640625" style="42" customWidth="1"/>
    <col min="3079" max="3079" width="10.6640625" style="42" customWidth="1"/>
    <col min="3080" max="3080" width="9.6640625" style="42" customWidth="1"/>
    <col min="3081" max="3081" width="14.6640625" style="42" customWidth="1"/>
    <col min="3082" max="3082" width="9.6640625" style="42" customWidth="1"/>
    <col min="3083" max="3328" width="11.44140625" style="42"/>
    <col min="3329" max="3329" width="46.33203125" style="42" customWidth="1"/>
    <col min="3330" max="3330" width="10.6640625" style="42" customWidth="1"/>
    <col min="3331" max="3331" width="14.6640625" style="42" customWidth="1"/>
    <col min="3332" max="3332" width="10.6640625" style="42" customWidth="1"/>
    <col min="3333" max="3333" width="14.6640625" style="42" customWidth="1"/>
    <col min="3334" max="3334" width="4.6640625" style="42" customWidth="1"/>
    <col min="3335" max="3335" width="10.6640625" style="42" customWidth="1"/>
    <col min="3336" max="3336" width="9.6640625" style="42" customWidth="1"/>
    <col min="3337" max="3337" width="14.6640625" style="42" customWidth="1"/>
    <col min="3338" max="3338" width="9.6640625" style="42" customWidth="1"/>
    <col min="3339" max="3584" width="11.44140625" style="42"/>
    <col min="3585" max="3585" width="46.33203125" style="42" customWidth="1"/>
    <col min="3586" max="3586" width="10.6640625" style="42" customWidth="1"/>
    <col min="3587" max="3587" width="14.6640625" style="42" customWidth="1"/>
    <col min="3588" max="3588" width="10.6640625" style="42" customWidth="1"/>
    <col min="3589" max="3589" width="14.6640625" style="42" customWidth="1"/>
    <col min="3590" max="3590" width="4.6640625" style="42" customWidth="1"/>
    <col min="3591" max="3591" width="10.6640625" style="42" customWidth="1"/>
    <col min="3592" max="3592" width="9.6640625" style="42" customWidth="1"/>
    <col min="3593" max="3593" width="14.6640625" style="42" customWidth="1"/>
    <col min="3594" max="3594" width="9.6640625" style="42" customWidth="1"/>
    <col min="3595" max="3840" width="11.44140625" style="42"/>
    <col min="3841" max="3841" width="46.33203125" style="42" customWidth="1"/>
    <col min="3842" max="3842" width="10.6640625" style="42" customWidth="1"/>
    <col min="3843" max="3843" width="14.6640625" style="42" customWidth="1"/>
    <col min="3844" max="3844" width="10.6640625" style="42" customWidth="1"/>
    <col min="3845" max="3845" width="14.6640625" style="42" customWidth="1"/>
    <col min="3846" max="3846" width="4.6640625" style="42" customWidth="1"/>
    <col min="3847" max="3847" width="10.6640625" style="42" customWidth="1"/>
    <col min="3848" max="3848" width="9.6640625" style="42" customWidth="1"/>
    <col min="3849" max="3849" width="14.6640625" style="42" customWidth="1"/>
    <col min="3850" max="3850" width="9.6640625" style="42" customWidth="1"/>
    <col min="3851" max="4096" width="11.44140625" style="42"/>
    <col min="4097" max="4097" width="46.33203125" style="42" customWidth="1"/>
    <col min="4098" max="4098" width="10.6640625" style="42" customWidth="1"/>
    <col min="4099" max="4099" width="14.6640625" style="42" customWidth="1"/>
    <col min="4100" max="4100" width="10.6640625" style="42" customWidth="1"/>
    <col min="4101" max="4101" width="14.6640625" style="42" customWidth="1"/>
    <col min="4102" max="4102" width="4.6640625" style="42" customWidth="1"/>
    <col min="4103" max="4103" width="10.6640625" style="42" customWidth="1"/>
    <col min="4104" max="4104" width="9.6640625" style="42" customWidth="1"/>
    <col min="4105" max="4105" width="14.6640625" style="42" customWidth="1"/>
    <col min="4106" max="4106" width="9.6640625" style="42" customWidth="1"/>
    <col min="4107" max="4352" width="11.44140625" style="42"/>
    <col min="4353" max="4353" width="46.33203125" style="42" customWidth="1"/>
    <col min="4354" max="4354" width="10.6640625" style="42" customWidth="1"/>
    <col min="4355" max="4355" width="14.6640625" style="42" customWidth="1"/>
    <col min="4356" max="4356" width="10.6640625" style="42" customWidth="1"/>
    <col min="4357" max="4357" width="14.6640625" style="42" customWidth="1"/>
    <col min="4358" max="4358" width="4.6640625" style="42" customWidth="1"/>
    <col min="4359" max="4359" width="10.6640625" style="42" customWidth="1"/>
    <col min="4360" max="4360" width="9.6640625" style="42" customWidth="1"/>
    <col min="4361" max="4361" width="14.6640625" style="42" customWidth="1"/>
    <col min="4362" max="4362" width="9.6640625" style="42" customWidth="1"/>
    <col min="4363" max="4608" width="11.44140625" style="42"/>
    <col min="4609" max="4609" width="46.33203125" style="42" customWidth="1"/>
    <col min="4610" max="4610" width="10.6640625" style="42" customWidth="1"/>
    <col min="4611" max="4611" width="14.6640625" style="42" customWidth="1"/>
    <col min="4612" max="4612" width="10.6640625" style="42" customWidth="1"/>
    <col min="4613" max="4613" width="14.6640625" style="42" customWidth="1"/>
    <col min="4614" max="4614" width="4.6640625" style="42" customWidth="1"/>
    <col min="4615" max="4615" width="10.6640625" style="42" customWidth="1"/>
    <col min="4616" max="4616" width="9.6640625" style="42" customWidth="1"/>
    <col min="4617" max="4617" width="14.6640625" style="42" customWidth="1"/>
    <col min="4618" max="4618" width="9.6640625" style="42" customWidth="1"/>
    <col min="4619" max="4864" width="11.44140625" style="42"/>
    <col min="4865" max="4865" width="46.33203125" style="42" customWidth="1"/>
    <col min="4866" max="4866" width="10.6640625" style="42" customWidth="1"/>
    <col min="4867" max="4867" width="14.6640625" style="42" customWidth="1"/>
    <col min="4868" max="4868" width="10.6640625" style="42" customWidth="1"/>
    <col min="4869" max="4869" width="14.6640625" style="42" customWidth="1"/>
    <col min="4870" max="4870" width="4.6640625" style="42" customWidth="1"/>
    <col min="4871" max="4871" width="10.6640625" style="42" customWidth="1"/>
    <col min="4872" max="4872" width="9.6640625" style="42" customWidth="1"/>
    <col min="4873" max="4873" width="14.6640625" style="42" customWidth="1"/>
    <col min="4874" max="4874" width="9.6640625" style="42" customWidth="1"/>
    <col min="4875" max="5120" width="11.44140625" style="42"/>
    <col min="5121" max="5121" width="46.33203125" style="42" customWidth="1"/>
    <col min="5122" max="5122" width="10.6640625" style="42" customWidth="1"/>
    <col min="5123" max="5123" width="14.6640625" style="42" customWidth="1"/>
    <col min="5124" max="5124" width="10.6640625" style="42" customWidth="1"/>
    <col min="5125" max="5125" width="14.6640625" style="42" customWidth="1"/>
    <col min="5126" max="5126" width="4.6640625" style="42" customWidth="1"/>
    <col min="5127" max="5127" width="10.6640625" style="42" customWidth="1"/>
    <col min="5128" max="5128" width="9.6640625" style="42" customWidth="1"/>
    <col min="5129" max="5129" width="14.6640625" style="42" customWidth="1"/>
    <col min="5130" max="5130" width="9.6640625" style="42" customWidth="1"/>
    <col min="5131" max="5376" width="11.44140625" style="42"/>
    <col min="5377" max="5377" width="46.33203125" style="42" customWidth="1"/>
    <col min="5378" max="5378" width="10.6640625" style="42" customWidth="1"/>
    <col min="5379" max="5379" width="14.6640625" style="42" customWidth="1"/>
    <col min="5380" max="5380" width="10.6640625" style="42" customWidth="1"/>
    <col min="5381" max="5381" width="14.6640625" style="42" customWidth="1"/>
    <col min="5382" max="5382" width="4.6640625" style="42" customWidth="1"/>
    <col min="5383" max="5383" width="10.6640625" style="42" customWidth="1"/>
    <col min="5384" max="5384" width="9.6640625" style="42" customWidth="1"/>
    <col min="5385" max="5385" width="14.6640625" style="42" customWidth="1"/>
    <col min="5386" max="5386" width="9.6640625" style="42" customWidth="1"/>
    <col min="5387" max="5632" width="11.44140625" style="42"/>
    <col min="5633" max="5633" width="46.33203125" style="42" customWidth="1"/>
    <col min="5634" max="5634" width="10.6640625" style="42" customWidth="1"/>
    <col min="5635" max="5635" width="14.6640625" style="42" customWidth="1"/>
    <col min="5636" max="5636" width="10.6640625" style="42" customWidth="1"/>
    <col min="5637" max="5637" width="14.6640625" style="42" customWidth="1"/>
    <col min="5638" max="5638" width="4.6640625" style="42" customWidth="1"/>
    <col min="5639" max="5639" width="10.6640625" style="42" customWidth="1"/>
    <col min="5640" max="5640" width="9.6640625" style="42" customWidth="1"/>
    <col min="5641" max="5641" width="14.6640625" style="42" customWidth="1"/>
    <col min="5642" max="5642" width="9.6640625" style="42" customWidth="1"/>
    <col min="5643" max="5888" width="11.44140625" style="42"/>
    <col min="5889" max="5889" width="46.33203125" style="42" customWidth="1"/>
    <col min="5890" max="5890" width="10.6640625" style="42" customWidth="1"/>
    <col min="5891" max="5891" width="14.6640625" style="42" customWidth="1"/>
    <col min="5892" max="5892" width="10.6640625" style="42" customWidth="1"/>
    <col min="5893" max="5893" width="14.6640625" style="42" customWidth="1"/>
    <col min="5894" max="5894" width="4.6640625" style="42" customWidth="1"/>
    <col min="5895" max="5895" width="10.6640625" style="42" customWidth="1"/>
    <col min="5896" max="5896" width="9.6640625" style="42" customWidth="1"/>
    <col min="5897" max="5897" width="14.6640625" style="42" customWidth="1"/>
    <col min="5898" max="5898" width="9.6640625" style="42" customWidth="1"/>
    <col min="5899" max="6144" width="11.44140625" style="42"/>
    <col min="6145" max="6145" width="46.33203125" style="42" customWidth="1"/>
    <col min="6146" max="6146" width="10.6640625" style="42" customWidth="1"/>
    <col min="6147" max="6147" width="14.6640625" style="42" customWidth="1"/>
    <col min="6148" max="6148" width="10.6640625" style="42" customWidth="1"/>
    <col min="6149" max="6149" width="14.6640625" style="42" customWidth="1"/>
    <col min="6150" max="6150" width="4.6640625" style="42" customWidth="1"/>
    <col min="6151" max="6151" width="10.6640625" style="42" customWidth="1"/>
    <col min="6152" max="6152" width="9.6640625" style="42" customWidth="1"/>
    <col min="6153" max="6153" width="14.6640625" style="42" customWidth="1"/>
    <col min="6154" max="6154" width="9.6640625" style="42" customWidth="1"/>
    <col min="6155" max="6400" width="11.44140625" style="42"/>
    <col min="6401" max="6401" width="46.33203125" style="42" customWidth="1"/>
    <col min="6402" max="6402" width="10.6640625" style="42" customWidth="1"/>
    <col min="6403" max="6403" width="14.6640625" style="42" customWidth="1"/>
    <col min="6404" max="6404" width="10.6640625" style="42" customWidth="1"/>
    <col min="6405" max="6405" width="14.6640625" style="42" customWidth="1"/>
    <col min="6406" max="6406" width="4.6640625" style="42" customWidth="1"/>
    <col min="6407" max="6407" width="10.6640625" style="42" customWidth="1"/>
    <col min="6408" max="6408" width="9.6640625" style="42" customWidth="1"/>
    <col min="6409" max="6409" width="14.6640625" style="42" customWidth="1"/>
    <col min="6410" max="6410" width="9.6640625" style="42" customWidth="1"/>
    <col min="6411" max="6656" width="11.44140625" style="42"/>
    <col min="6657" max="6657" width="46.33203125" style="42" customWidth="1"/>
    <col min="6658" max="6658" width="10.6640625" style="42" customWidth="1"/>
    <col min="6659" max="6659" width="14.6640625" style="42" customWidth="1"/>
    <col min="6660" max="6660" width="10.6640625" style="42" customWidth="1"/>
    <col min="6661" max="6661" width="14.6640625" style="42" customWidth="1"/>
    <col min="6662" max="6662" width="4.6640625" style="42" customWidth="1"/>
    <col min="6663" max="6663" width="10.6640625" style="42" customWidth="1"/>
    <col min="6664" max="6664" width="9.6640625" style="42" customWidth="1"/>
    <col min="6665" max="6665" width="14.6640625" style="42" customWidth="1"/>
    <col min="6666" max="6666" width="9.6640625" style="42" customWidth="1"/>
    <col min="6667" max="6912" width="11.44140625" style="42"/>
    <col min="6913" max="6913" width="46.33203125" style="42" customWidth="1"/>
    <col min="6914" max="6914" width="10.6640625" style="42" customWidth="1"/>
    <col min="6915" max="6915" width="14.6640625" style="42" customWidth="1"/>
    <col min="6916" max="6916" width="10.6640625" style="42" customWidth="1"/>
    <col min="6917" max="6917" width="14.6640625" style="42" customWidth="1"/>
    <col min="6918" max="6918" width="4.6640625" style="42" customWidth="1"/>
    <col min="6919" max="6919" width="10.6640625" style="42" customWidth="1"/>
    <col min="6920" max="6920" width="9.6640625" style="42" customWidth="1"/>
    <col min="6921" max="6921" width="14.6640625" style="42" customWidth="1"/>
    <col min="6922" max="6922" width="9.6640625" style="42" customWidth="1"/>
    <col min="6923" max="7168" width="11.44140625" style="42"/>
    <col min="7169" max="7169" width="46.33203125" style="42" customWidth="1"/>
    <col min="7170" max="7170" width="10.6640625" style="42" customWidth="1"/>
    <col min="7171" max="7171" width="14.6640625" style="42" customWidth="1"/>
    <col min="7172" max="7172" width="10.6640625" style="42" customWidth="1"/>
    <col min="7173" max="7173" width="14.6640625" style="42" customWidth="1"/>
    <col min="7174" max="7174" width="4.6640625" style="42" customWidth="1"/>
    <col min="7175" max="7175" width="10.6640625" style="42" customWidth="1"/>
    <col min="7176" max="7176" width="9.6640625" style="42" customWidth="1"/>
    <col min="7177" max="7177" width="14.6640625" style="42" customWidth="1"/>
    <col min="7178" max="7178" width="9.6640625" style="42" customWidth="1"/>
    <col min="7179" max="7424" width="11.44140625" style="42"/>
    <col min="7425" max="7425" width="46.33203125" style="42" customWidth="1"/>
    <col min="7426" max="7426" width="10.6640625" style="42" customWidth="1"/>
    <col min="7427" max="7427" width="14.6640625" style="42" customWidth="1"/>
    <col min="7428" max="7428" width="10.6640625" style="42" customWidth="1"/>
    <col min="7429" max="7429" width="14.6640625" style="42" customWidth="1"/>
    <col min="7430" max="7430" width="4.6640625" style="42" customWidth="1"/>
    <col min="7431" max="7431" width="10.6640625" style="42" customWidth="1"/>
    <col min="7432" max="7432" width="9.6640625" style="42" customWidth="1"/>
    <col min="7433" max="7433" width="14.6640625" style="42" customWidth="1"/>
    <col min="7434" max="7434" width="9.6640625" style="42" customWidth="1"/>
    <col min="7435" max="7680" width="11.44140625" style="42"/>
    <col min="7681" max="7681" width="46.33203125" style="42" customWidth="1"/>
    <col min="7682" max="7682" width="10.6640625" style="42" customWidth="1"/>
    <col min="7683" max="7683" width="14.6640625" style="42" customWidth="1"/>
    <col min="7684" max="7684" width="10.6640625" style="42" customWidth="1"/>
    <col min="7685" max="7685" width="14.6640625" style="42" customWidth="1"/>
    <col min="7686" max="7686" width="4.6640625" style="42" customWidth="1"/>
    <col min="7687" max="7687" width="10.6640625" style="42" customWidth="1"/>
    <col min="7688" max="7688" width="9.6640625" style="42" customWidth="1"/>
    <col min="7689" max="7689" width="14.6640625" style="42" customWidth="1"/>
    <col min="7690" max="7690" width="9.6640625" style="42" customWidth="1"/>
    <col min="7691" max="7936" width="11.44140625" style="42"/>
    <col min="7937" max="7937" width="46.33203125" style="42" customWidth="1"/>
    <col min="7938" max="7938" width="10.6640625" style="42" customWidth="1"/>
    <col min="7939" max="7939" width="14.6640625" style="42" customWidth="1"/>
    <col min="7940" max="7940" width="10.6640625" style="42" customWidth="1"/>
    <col min="7941" max="7941" width="14.6640625" style="42" customWidth="1"/>
    <col min="7942" max="7942" width="4.6640625" style="42" customWidth="1"/>
    <col min="7943" max="7943" width="10.6640625" style="42" customWidth="1"/>
    <col min="7944" max="7944" width="9.6640625" style="42" customWidth="1"/>
    <col min="7945" max="7945" width="14.6640625" style="42" customWidth="1"/>
    <col min="7946" max="7946" width="9.6640625" style="42" customWidth="1"/>
    <col min="7947" max="8192" width="11.44140625" style="42"/>
    <col min="8193" max="8193" width="46.33203125" style="42" customWidth="1"/>
    <col min="8194" max="8194" width="10.6640625" style="42" customWidth="1"/>
    <col min="8195" max="8195" width="14.6640625" style="42" customWidth="1"/>
    <col min="8196" max="8196" width="10.6640625" style="42" customWidth="1"/>
    <col min="8197" max="8197" width="14.6640625" style="42" customWidth="1"/>
    <col min="8198" max="8198" width="4.6640625" style="42" customWidth="1"/>
    <col min="8199" max="8199" width="10.6640625" style="42" customWidth="1"/>
    <col min="8200" max="8200" width="9.6640625" style="42" customWidth="1"/>
    <col min="8201" max="8201" width="14.6640625" style="42" customWidth="1"/>
    <col min="8202" max="8202" width="9.6640625" style="42" customWidth="1"/>
    <col min="8203" max="8448" width="11.44140625" style="42"/>
    <col min="8449" max="8449" width="46.33203125" style="42" customWidth="1"/>
    <col min="8450" max="8450" width="10.6640625" style="42" customWidth="1"/>
    <col min="8451" max="8451" width="14.6640625" style="42" customWidth="1"/>
    <col min="8452" max="8452" width="10.6640625" style="42" customWidth="1"/>
    <col min="8453" max="8453" width="14.6640625" style="42" customWidth="1"/>
    <col min="8454" max="8454" width="4.6640625" style="42" customWidth="1"/>
    <col min="8455" max="8455" width="10.6640625" style="42" customWidth="1"/>
    <col min="8456" max="8456" width="9.6640625" style="42" customWidth="1"/>
    <col min="8457" max="8457" width="14.6640625" style="42" customWidth="1"/>
    <col min="8458" max="8458" width="9.6640625" style="42" customWidth="1"/>
    <col min="8459" max="8704" width="11.44140625" style="42"/>
    <col min="8705" max="8705" width="46.33203125" style="42" customWidth="1"/>
    <col min="8706" max="8706" width="10.6640625" style="42" customWidth="1"/>
    <col min="8707" max="8707" width="14.6640625" style="42" customWidth="1"/>
    <col min="8708" max="8708" width="10.6640625" style="42" customWidth="1"/>
    <col min="8709" max="8709" width="14.6640625" style="42" customWidth="1"/>
    <col min="8710" max="8710" width="4.6640625" style="42" customWidth="1"/>
    <col min="8711" max="8711" width="10.6640625" style="42" customWidth="1"/>
    <col min="8712" max="8712" width="9.6640625" style="42" customWidth="1"/>
    <col min="8713" max="8713" width="14.6640625" style="42" customWidth="1"/>
    <col min="8714" max="8714" width="9.6640625" style="42" customWidth="1"/>
    <col min="8715" max="8960" width="11.44140625" style="42"/>
    <col min="8961" max="8961" width="46.33203125" style="42" customWidth="1"/>
    <col min="8962" max="8962" width="10.6640625" style="42" customWidth="1"/>
    <col min="8963" max="8963" width="14.6640625" style="42" customWidth="1"/>
    <col min="8964" max="8964" width="10.6640625" style="42" customWidth="1"/>
    <col min="8965" max="8965" width="14.6640625" style="42" customWidth="1"/>
    <col min="8966" max="8966" width="4.6640625" style="42" customWidth="1"/>
    <col min="8967" max="8967" width="10.6640625" style="42" customWidth="1"/>
    <col min="8968" max="8968" width="9.6640625" style="42" customWidth="1"/>
    <col min="8969" max="8969" width="14.6640625" style="42" customWidth="1"/>
    <col min="8970" max="8970" width="9.6640625" style="42" customWidth="1"/>
    <col min="8971" max="9216" width="11.44140625" style="42"/>
    <col min="9217" max="9217" width="46.33203125" style="42" customWidth="1"/>
    <col min="9218" max="9218" width="10.6640625" style="42" customWidth="1"/>
    <col min="9219" max="9219" width="14.6640625" style="42" customWidth="1"/>
    <col min="9220" max="9220" width="10.6640625" style="42" customWidth="1"/>
    <col min="9221" max="9221" width="14.6640625" style="42" customWidth="1"/>
    <col min="9222" max="9222" width="4.6640625" style="42" customWidth="1"/>
    <col min="9223" max="9223" width="10.6640625" style="42" customWidth="1"/>
    <col min="9224" max="9224" width="9.6640625" style="42" customWidth="1"/>
    <col min="9225" max="9225" width="14.6640625" style="42" customWidth="1"/>
    <col min="9226" max="9226" width="9.6640625" style="42" customWidth="1"/>
    <col min="9227" max="9472" width="11.44140625" style="42"/>
    <col min="9473" max="9473" width="46.33203125" style="42" customWidth="1"/>
    <col min="9474" max="9474" width="10.6640625" style="42" customWidth="1"/>
    <col min="9475" max="9475" width="14.6640625" style="42" customWidth="1"/>
    <col min="9476" max="9476" width="10.6640625" style="42" customWidth="1"/>
    <col min="9477" max="9477" width="14.6640625" style="42" customWidth="1"/>
    <col min="9478" max="9478" width="4.6640625" style="42" customWidth="1"/>
    <col min="9479" max="9479" width="10.6640625" style="42" customWidth="1"/>
    <col min="9480" max="9480" width="9.6640625" style="42" customWidth="1"/>
    <col min="9481" max="9481" width="14.6640625" style="42" customWidth="1"/>
    <col min="9482" max="9482" width="9.6640625" style="42" customWidth="1"/>
    <col min="9483" max="9728" width="11.44140625" style="42"/>
    <col min="9729" max="9729" width="46.33203125" style="42" customWidth="1"/>
    <col min="9730" max="9730" width="10.6640625" style="42" customWidth="1"/>
    <col min="9731" max="9731" width="14.6640625" style="42" customWidth="1"/>
    <col min="9732" max="9732" width="10.6640625" style="42" customWidth="1"/>
    <col min="9733" max="9733" width="14.6640625" style="42" customWidth="1"/>
    <col min="9734" max="9734" width="4.6640625" style="42" customWidth="1"/>
    <col min="9735" max="9735" width="10.6640625" style="42" customWidth="1"/>
    <col min="9736" max="9736" width="9.6640625" style="42" customWidth="1"/>
    <col min="9737" max="9737" width="14.6640625" style="42" customWidth="1"/>
    <col min="9738" max="9738" width="9.6640625" style="42" customWidth="1"/>
    <col min="9739" max="9984" width="11.44140625" style="42"/>
    <col min="9985" max="9985" width="46.33203125" style="42" customWidth="1"/>
    <col min="9986" max="9986" width="10.6640625" style="42" customWidth="1"/>
    <col min="9987" max="9987" width="14.6640625" style="42" customWidth="1"/>
    <col min="9988" max="9988" width="10.6640625" style="42" customWidth="1"/>
    <col min="9989" max="9989" width="14.6640625" style="42" customWidth="1"/>
    <col min="9990" max="9990" width="4.6640625" style="42" customWidth="1"/>
    <col min="9991" max="9991" width="10.6640625" style="42" customWidth="1"/>
    <col min="9992" max="9992" width="9.6640625" style="42" customWidth="1"/>
    <col min="9993" max="9993" width="14.6640625" style="42" customWidth="1"/>
    <col min="9994" max="9994" width="9.6640625" style="42" customWidth="1"/>
    <col min="9995" max="10240" width="11.44140625" style="42"/>
    <col min="10241" max="10241" width="46.33203125" style="42" customWidth="1"/>
    <col min="10242" max="10242" width="10.6640625" style="42" customWidth="1"/>
    <col min="10243" max="10243" width="14.6640625" style="42" customWidth="1"/>
    <col min="10244" max="10244" width="10.6640625" style="42" customWidth="1"/>
    <col min="10245" max="10245" width="14.6640625" style="42" customWidth="1"/>
    <col min="10246" max="10246" width="4.6640625" style="42" customWidth="1"/>
    <col min="10247" max="10247" width="10.6640625" style="42" customWidth="1"/>
    <col min="10248" max="10248" width="9.6640625" style="42" customWidth="1"/>
    <col min="10249" max="10249" width="14.6640625" style="42" customWidth="1"/>
    <col min="10250" max="10250" width="9.6640625" style="42" customWidth="1"/>
    <col min="10251" max="10496" width="11.44140625" style="42"/>
    <col min="10497" max="10497" width="46.33203125" style="42" customWidth="1"/>
    <col min="10498" max="10498" width="10.6640625" style="42" customWidth="1"/>
    <col min="10499" max="10499" width="14.6640625" style="42" customWidth="1"/>
    <col min="10500" max="10500" width="10.6640625" style="42" customWidth="1"/>
    <col min="10501" max="10501" width="14.6640625" style="42" customWidth="1"/>
    <col min="10502" max="10502" width="4.6640625" style="42" customWidth="1"/>
    <col min="10503" max="10503" width="10.6640625" style="42" customWidth="1"/>
    <col min="10504" max="10504" width="9.6640625" style="42" customWidth="1"/>
    <col min="10505" max="10505" width="14.6640625" style="42" customWidth="1"/>
    <col min="10506" max="10506" width="9.6640625" style="42" customWidth="1"/>
    <col min="10507" max="10752" width="11.44140625" style="42"/>
    <col min="10753" max="10753" width="46.33203125" style="42" customWidth="1"/>
    <col min="10754" max="10754" width="10.6640625" style="42" customWidth="1"/>
    <col min="10755" max="10755" width="14.6640625" style="42" customWidth="1"/>
    <col min="10756" max="10756" width="10.6640625" style="42" customWidth="1"/>
    <col min="10757" max="10757" width="14.6640625" style="42" customWidth="1"/>
    <col min="10758" max="10758" width="4.6640625" style="42" customWidth="1"/>
    <col min="10759" max="10759" width="10.6640625" style="42" customWidth="1"/>
    <col min="10760" max="10760" width="9.6640625" style="42" customWidth="1"/>
    <col min="10761" max="10761" width="14.6640625" style="42" customWidth="1"/>
    <col min="10762" max="10762" width="9.6640625" style="42" customWidth="1"/>
    <col min="10763" max="11008" width="11.44140625" style="42"/>
    <col min="11009" max="11009" width="46.33203125" style="42" customWidth="1"/>
    <col min="11010" max="11010" width="10.6640625" style="42" customWidth="1"/>
    <col min="11011" max="11011" width="14.6640625" style="42" customWidth="1"/>
    <col min="11012" max="11012" width="10.6640625" style="42" customWidth="1"/>
    <col min="11013" max="11013" width="14.6640625" style="42" customWidth="1"/>
    <col min="11014" max="11014" width="4.6640625" style="42" customWidth="1"/>
    <col min="11015" max="11015" width="10.6640625" style="42" customWidth="1"/>
    <col min="11016" max="11016" width="9.6640625" style="42" customWidth="1"/>
    <col min="11017" max="11017" width="14.6640625" style="42" customWidth="1"/>
    <col min="11018" max="11018" width="9.6640625" style="42" customWidth="1"/>
    <col min="11019" max="11264" width="11.44140625" style="42"/>
    <col min="11265" max="11265" width="46.33203125" style="42" customWidth="1"/>
    <col min="11266" max="11266" width="10.6640625" style="42" customWidth="1"/>
    <col min="11267" max="11267" width="14.6640625" style="42" customWidth="1"/>
    <col min="11268" max="11268" width="10.6640625" style="42" customWidth="1"/>
    <col min="11269" max="11269" width="14.6640625" style="42" customWidth="1"/>
    <col min="11270" max="11270" width="4.6640625" style="42" customWidth="1"/>
    <col min="11271" max="11271" width="10.6640625" style="42" customWidth="1"/>
    <col min="11272" max="11272" width="9.6640625" style="42" customWidth="1"/>
    <col min="11273" max="11273" width="14.6640625" style="42" customWidth="1"/>
    <col min="11274" max="11274" width="9.6640625" style="42" customWidth="1"/>
    <col min="11275" max="11520" width="11.44140625" style="42"/>
    <col min="11521" max="11521" width="46.33203125" style="42" customWidth="1"/>
    <col min="11522" max="11522" width="10.6640625" style="42" customWidth="1"/>
    <col min="11523" max="11523" width="14.6640625" style="42" customWidth="1"/>
    <col min="11524" max="11524" width="10.6640625" style="42" customWidth="1"/>
    <col min="11525" max="11525" width="14.6640625" style="42" customWidth="1"/>
    <col min="11526" max="11526" width="4.6640625" style="42" customWidth="1"/>
    <col min="11527" max="11527" width="10.6640625" style="42" customWidth="1"/>
    <col min="11528" max="11528" width="9.6640625" style="42" customWidth="1"/>
    <col min="11529" max="11529" width="14.6640625" style="42" customWidth="1"/>
    <col min="11530" max="11530" width="9.6640625" style="42" customWidth="1"/>
    <col min="11531" max="11776" width="11.44140625" style="42"/>
    <col min="11777" max="11777" width="46.33203125" style="42" customWidth="1"/>
    <col min="11778" max="11778" width="10.6640625" style="42" customWidth="1"/>
    <col min="11779" max="11779" width="14.6640625" style="42" customWidth="1"/>
    <col min="11780" max="11780" width="10.6640625" style="42" customWidth="1"/>
    <col min="11781" max="11781" width="14.6640625" style="42" customWidth="1"/>
    <col min="11782" max="11782" width="4.6640625" style="42" customWidth="1"/>
    <col min="11783" max="11783" width="10.6640625" style="42" customWidth="1"/>
    <col min="11784" max="11784" width="9.6640625" style="42" customWidth="1"/>
    <col min="11785" max="11785" width="14.6640625" style="42" customWidth="1"/>
    <col min="11786" max="11786" width="9.6640625" style="42" customWidth="1"/>
    <col min="11787" max="12032" width="11.44140625" style="42"/>
    <col min="12033" max="12033" width="46.33203125" style="42" customWidth="1"/>
    <col min="12034" max="12034" width="10.6640625" style="42" customWidth="1"/>
    <col min="12035" max="12035" width="14.6640625" style="42" customWidth="1"/>
    <col min="12036" max="12036" width="10.6640625" style="42" customWidth="1"/>
    <col min="12037" max="12037" width="14.6640625" style="42" customWidth="1"/>
    <col min="12038" max="12038" width="4.6640625" style="42" customWidth="1"/>
    <col min="12039" max="12039" width="10.6640625" style="42" customWidth="1"/>
    <col min="12040" max="12040" width="9.6640625" style="42" customWidth="1"/>
    <col min="12041" max="12041" width="14.6640625" style="42" customWidth="1"/>
    <col min="12042" max="12042" width="9.6640625" style="42" customWidth="1"/>
    <col min="12043" max="12288" width="11.44140625" style="42"/>
    <col min="12289" max="12289" width="46.33203125" style="42" customWidth="1"/>
    <col min="12290" max="12290" width="10.6640625" style="42" customWidth="1"/>
    <col min="12291" max="12291" width="14.6640625" style="42" customWidth="1"/>
    <col min="12292" max="12292" width="10.6640625" style="42" customWidth="1"/>
    <col min="12293" max="12293" width="14.6640625" style="42" customWidth="1"/>
    <col min="12294" max="12294" width="4.6640625" style="42" customWidth="1"/>
    <col min="12295" max="12295" width="10.6640625" style="42" customWidth="1"/>
    <col min="12296" max="12296" width="9.6640625" style="42" customWidth="1"/>
    <col min="12297" max="12297" width="14.6640625" style="42" customWidth="1"/>
    <col min="12298" max="12298" width="9.6640625" style="42" customWidth="1"/>
    <col min="12299" max="12544" width="11.44140625" style="42"/>
    <col min="12545" max="12545" width="46.33203125" style="42" customWidth="1"/>
    <col min="12546" max="12546" width="10.6640625" style="42" customWidth="1"/>
    <col min="12547" max="12547" width="14.6640625" style="42" customWidth="1"/>
    <col min="12548" max="12548" width="10.6640625" style="42" customWidth="1"/>
    <col min="12549" max="12549" width="14.6640625" style="42" customWidth="1"/>
    <col min="12550" max="12550" width="4.6640625" style="42" customWidth="1"/>
    <col min="12551" max="12551" width="10.6640625" style="42" customWidth="1"/>
    <col min="12552" max="12552" width="9.6640625" style="42" customWidth="1"/>
    <col min="12553" max="12553" width="14.6640625" style="42" customWidth="1"/>
    <col min="12554" max="12554" width="9.6640625" style="42" customWidth="1"/>
    <col min="12555" max="12800" width="11.44140625" style="42"/>
    <col min="12801" max="12801" width="46.33203125" style="42" customWidth="1"/>
    <col min="12802" max="12802" width="10.6640625" style="42" customWidth="1"/>
    <col min="12803" max="12803" width="14.6640625" style="42" customWidth="1"/>
    <col min="12804" max="12804" width="10.6640625" style="42" customWidth="1"/>
    <col min="12805" max="12805" width="14.6640625" style="42" customWidth="1"/>
    <col min="12806" max="12806" width="4.6640625" style="42" customWidth="1"/>
    <col min="12807" max="12807" width="10.6640625" style="42" customWidth="1"/>
    <col min="12808" max="12808" width="9.6640625" style="42" customWidth="1"/>
    <col min="12809" max="12809" width="14.6640625" style="42" customWidth="1"/>
    <col min="12810" max="12810" width="9.6640625" style="42" customWidth="1"/>
    <col min="12811" max="13056" width="11.44140625" style="42"/>
    <col min="13057" max="13057" width="46.33203125" style="42" customWidth="1"/>
    <col min="13058" max="13058" width="10.6640625" style="42" customWidth="1"/>
    <col min="13059" max="13059" width="14.6640625" style="42" customWidth="1"/>
    <col min="13060" max="13060" width="10.6640625" style="42" customWidth="1"/>
    <col min="13061" max="13061" width="14.6640625" style="42" customWidth="1"/>
    <col min="13062" max="13062" width="4.6640625" style="42" customWidth="1"/>
    <col min="13063" max="13063" width="10.6640625" style="42" customWidth="1"/>
    <col min="13064" max="13064" width="9.6640625" style="42" customWidth="1"/>
    <col min="13065" max="13065" width="14.6640625" style="42" customWidth="1"/>
    <col min="13066" max="13066" width="9.6640625" style="42" customWidth="1"/>
    <col min="13067" max="13312" width="11.44140625" style="42"/>
    <col min="13313" max="13313" width="46.33203125" style="42" customWidth="1"/>
    <col min="13314" max="13314" width="10.6640625" style="42" customWidth="1"/>
    <col min="13315" max="13315" width="14.6640625" style="42" customWidth="1"/>
    <col min="13316" max="13316" width="10.6640625" style="42" customWidth="1"/>
    <col min="13317" max="13317" width="14.6640625" style="42" customWidth="1"/>
    <col min="13318" max="13318" width="4.6640625" style="42" customWidth="1"/>
    <col min="13319" max="13319" width="10.6640625" style="42" customWidth="1"/>
    <col min="13320" max="13320" width="9.6640625" style="42" customWidth="1"/>
    <col min="13321" max="13321" width="14.6640625" style="42" customWidth="1"/>
    <col min="13322" max="13322" width="9.6640625" style="42" customWidth="1"/>
    <col min="13323" max="13568" width="11.44140625" style="42"/>
    <col min="13569" max="13569" width="46.33203125" style="42" customWidth="1"/>
    <col min="13570" max="13570" width="10.6640625" style="42" customWidth="1"/>
    <col min="13571" max="13571" width="14.6640625" style="42" customWidth="1"/>
    <col min="13572" max="13572" width="10.6640625" style="42" customWidth="1"/>
    <col min="13573" max="13573" width="14.6640625" style="42" customWidth="1"/>
    <col min="13574" max="13574" width="4.6640625" style="42" customWidth="1"/>
    <col min="13575" max="13575" width="10.6640625" style="42" customWidth="1"/>
    <col min="13576" max="13576" width="9.6640625" style="42" customWidth="1"/>
    <col min="13577" max="13577" width="14.6640625" style="42" customWidth="1"/>
    <col min="13578" max="13578" width="9.6640625" style="42" customWidth="1"/>
    <col min="13579" max="13824" width="11.44140625" style="42"/>
    <col min="13825" max="13825" width="46.33203125" style="42" customWidth="1"/>
    <col min="13826" max="13826" width="10.6640625" style="42" customWidth="1"/>
    <col min="13827" max="13827" width="14.6640625" style="42" customWidth="1"/>
    <col min="13828" max="13828" width="10.6640625" style="42" customWidth="1"/>
    <col min="13829" max="13829" width="14.6640625" style="42" customWidth="1"/>
    <col min="13830" max="13830" width="4.6640625" style="42" customWidth="1"/>
    <col min="13831" max="13831" width="10.6640625" style="42" customWidth="1"/>
    <col min="13832" max="13832" width="9.6640625" style="42" customWidth="1"/>
    <col min="13833" max="13833" width="14.6640625" style="42" customWidth="1"/>
    <col min="13834" max="13834" width="9.6640625" style="42" customWidth="1"/>
    <col min="13835" max="14080" width="11.44140625" style="42"/>
    <col min="14081" max="14081" width="46.33203125" style="42" customWidth="1"/>
    <col min="14082" max="14082" width="10.6640625" style="42" customWidth="1"/>
    <col min="14083" max="14083" width="14.6640625" style="42" customWidth="1"/>
    <col min="14084" max="14084" width="10.6640625" style="42" customWidth="1"/>
    <col min="14085" max="14085" width="14.6640625" style="42" customWidth="1"/>
    <col min="14086" max="14086" width="4.6640625" style="42" customWidth="1"/>
    <col min="14087" max="14087" width="10.6640625" style="42" customWidth="1"/>
    <col min="14088" max="14088" width="9.6640625" style="42" customWidth="1"/>
    <col min="14089" max="14089" width="14.6640625" style="42" customWidth="1"/>
    <col min="14090" max="14090" width="9.6640625" style="42" customWidth="1"/>
    <col min="14091" max="14336" width="11.44140625" style="42"/>
    <col min="14337" max="14337" width="46.33203125" style="42" customWidth="1"/>
    <col min="14338" max="14338" width="10.6640625" style="42" customWidth="1"/>
    <col min="14339" max="14339" width="14.6640625" style="42" customWidth="1"/>
    <col min="14340" max="14340" width="10.6640625" style="42" customWidth="1"/>
    <col min="14341" max="14341" width="14.6640625" style="42" customWidth="1"/>
    <col min="14342" max="14342" width="4.6640625" style="42" customWidth="1"/>
    <col min="14343" max="14343" width="10.6640625" style="42" customWidth="1"/>
    <col min="14344" max="14344" width="9.6640625" style="42" customWidth="1"/>
    <col min="14345" max="14345" width="14.6640625" style="42" customWidth="1"/>
    <col min="14346" max="14346" width="9.6640625" style="42" customWidth="1"/>
    <col min="14347" max="14592" width="11.44140625" style="42"/>
    <col min="14593" max="14593" width="46.33203125" style="42" customWidth="1"/>
    <col min="14594" max="14594" width="10.6640625" style="42" customWidth="1"/>
    <col min="14595" max="14595" width="14.6640625" style="42" customWidth="1"/>
    <col min="14596" max="14596" width="10.6640625" style="42" customWidth="1"/>
    <col min="14597" max="14597" width="14.6640625" style="42" customWidth="1"/>
    <col min="14598" max="14598" width="4.6640625" style="42" customWidth="1"/>
    <col min="14599" max="14599" width="10.6640625" style="42" customWidth="1"/>
    <col min="14600" max="14600" width="9.6640625" style="42" customWidth="1"/>
    <col min="14601" max="14601" width="14.6640625" style="42" customWidth="1"/>
    <col min="14602" max="14602" width="9.6640625" style="42" customWidth="1"/>
    <col min="14603" max="14848" width="11.44140625" style="42"/>
    <col min="14849" max="14849" width="46.33203125" style="42" customWidth="1"/>
    <col min="14850" max="14850" width="10.6640625" style="42" customWidth="1"/>
    <col min="14851" max="14851" width="14.6640625" style="42" customWidth="1"/>
    <col min="14852" max="14852" width="10.6640625" style="42" customWidth="1"/>
    <col min="14853" max="14853" width="14.6640625" style="42" customWidth="1"/>
    <col min="14854" max="14854" width="4.6640625" style="42" customWidth="1"/>
    <col min="14855" max="14855" width="10.6640625" style="42" customWidth="1"/>
    <col min="14856" max="14856" width="9.6640625" style="42" customWidth="1"/>
    <col min="14857" max="14857" width="14.6640625" style="42" customWidth="1"/>
    <col min="14858" max="14858" width="9.6640625" style="42" customWidth="1"/>
    <col min="14859" max="15104" width="11.44140625" style="42"/>
    <col min="15105" max="15105" width="46.33203125" style="42" customWidth="1"/>
    <col min="15106" max="15106" width="10.6640625" style="42" customWidth="1"/>
    <col min="15107" max="15107" width="14.6640625" style="42" customWidth="1"/>
    <col min="15108" max="15108" width="10.6640625" style="42" customWidth="1"/>
    <col min="15109" max="15109" width="14.6640625" style="42" customWidth="1"/>
    <col min="15110" max="15110" width="4.6640625" style="42" customWidth="1"/>
    <col min="15111" max="15111" width="10.6640625" style="42" customWidth="1"/>
    <col min="15112" max="15112" width="9.6640625" style="42" customWidth="1"/>
    <col min="15113" max="15113" width="14.6640625" style="42" customWidth="1"/>
    <col min="15114" max="15114" width="9.6640625" style="42" customWidth="1"/>
    <col min="15115" max="15360" width="11.44140625" style="42"/>
    <col min="15361" max="15361" width="46.33203125" style="42" customWidth="1"/>
    <col min="15362" max="15362" width="10.6640625" style="42" customWidth="1"/>
    <col min="15363" max="15363" width="14.6640625" style="42" customWidth="1"/>
    <col min="15364" max="15364" width="10.6640625" style="42" customWidth="1"/>
    <col min="15365" max="15365" width="14.6640625" style="42" customWidth="1"/>
    <col min="15366" max="15366" width="4.6640625" style="42" customWidth="1"/>
    <col min="15367" max="15367" width="10.6640625" style="42" customWidth="1"/>
    <col min="15368" max="15368" width="9.6640625" style="42" customWidth="1"/>
    <col min="15369" max="15369" width="14.6640625" style="42" customWidth="1"/>
    <col min="15370" max="15370" width="9.6640625" style="42" customWidth="1"/>
    <col min="15371" max="15616" width="11.44140625" style="42"/>
    <col min="15617" max="15617" width="46.33203125" style="42" customWidth="1"/>
    <col min="15618" max="15618" width="10.6640625" style="42" customWidth="1"/>
    <col min="15619" max="15619" width="14.6640625" style="42" customWidth="1"/>
    <col min="15620" max="15620" width="10.6640625" style="42" customWidth="1"/>
    <col min="15621" max="15621" width="14.6640625" style="42" customWidth="1"/>
    <col min="15622" max="15622" width="4.6640625" style="42" customWidth="1"/>
    <col min="15623" max="15623" width="10.6640625" style="42" customWidth="1"/>
    <col min="15624" max="15624" width="9.6640625" style="42" customWidth="1"/>
    <col min="15625" max="15625" width="14.6640625" style="42" customWidth="1"/>
    <col min="15626" max="15626" width="9.6640625" style="42" customWidth="1"/>
    <col min="15627" max="15872" width="11.44140625" style="42"/>
    <col min="15873" max="15873" width="46.33203125" style="42" customWidth="1"/>
    <col min="15874" max="15874" width="10.6640625" style="42" customWidth="1"/>
    <col min="15875" max="15875" width="14.6640625" style="42" customWidth="1"/>
    <col min="15876" max="15876" width="10.6640625" style="42" customWidth="1"/>
    <col min="15877" max="15877" width="14.6640625" style="42" customWidth="1"/>
    <col min="15878" max="15878" width="4.6640625" style="42" customWidth="1"/>
    <col min="15879" max="15879" width="10.6640625" style="42" customWidth="1"/>
    <col min="15880" max="15880" width="9.6640625" style="42" customWidth="1"/>
    <col min="15881" max="15881" width="14.6640625" style="42" customWidth="1"/>
    <col min="15882" max="15882" width="9.6640625" style="42" customWidth="1"/>
    <col min="15883" max="16128" width="11.44140625" style="42"/>
    <col min="16129" max="16129" width="46.33203125" style="42" customWidth="1"/>
    <col min="16130" max="16130" width="10.6640625" style="42" customWidth="1"/>
    <col min="16131" max="16131" width="14.6640625" style="42" customWidth="1"/>
    <col min="16132" max="16132" width="10.6640625" style="42" customWidth="1"/>
    <col min="16133" max="16133" width="14.6640625" style="42" customWidth="1"/>
    <col min="16134" max="16134" width="4.6640625" style="42" customWidth="1"/>
    <col min="16135" max="16135" width="10.6640625" style="42" customWidth="1"/>
    <col min="16136" max="16136" width="9.6640625" style="42" customWidth="1"/>
    <col min="16137" max="16137" width="14.6640625" style="42" customWidth="1"/>
    <col min="16138" max="16138" width="9.6640625" style="42" customWidth="1"/>
    <col min="16139" max="16384" width="11.44140625" style="42"/>
  </cols>
  <sheetData>
    <row r="1" spans="1:10" s="78" customFormat="1" ht="45" customHeight="1">
      <c r="A1" s="81" t="s">
        <v>332</v>
      </c>
      <c r="B1" s="81"/>
      <c r="C1" s="81"/>
      <c r="D1" s="81"/>
      <c r="E1" s="81"/>
      <c r="F1" s="81"/>
      <c r="G1" s="81"/>
      <c r="H1" s="81"/>
      <c r="I1" s="81"/>
    </row>
    <row r="2" spans="1:10" s="78" customFormat="1" ht="13.2" customHeight="1" thickBot="1">
      <c r="A2" s="99"/>
      <c r="B2" s="99"/>
      <c r="C2" s="99"/>
      <c r="D2" s="99"/>
      <c r="E2" s="99"/>
      <c r="F2" s="42"/>
      <c r="G2" s="42"/>
      <c r="H2" s="42"/>
      <c r="I2" s="42"/>
      <c r="J2" s="42"/>
    </row>
    <row r="3" spans="1:10" s="78" customFormat="1" ht="19.95" customHeight="1" thickBot="1">
      <c r="A3" s="99"/>
      <c r="B3" s="99"/>
      <c r="C3" s="99"/>
      <c r="D3" s="99"/>
      <c r="E3" s="99"/>
      <c r="F3" s="99"/>
      <c r="G3" s="1120" t="s">
        <v>2</v>
      </c>
      <c r="H3" s="1121"/>
      <c r="I3" s="1121"/>
      <c r="J3" s="1122"/>
    </row>
    <row r="4" spans="1:10" s="45" customFormat="1" ht="19.95" customHeight="1" thickBot="1">
      <c r="A4" s="79"/>
      <c r="B4" s="1123">
        <v>2020</v>
      </c>
      <c r="C4" s="1124"/>
      <c r="D4" s="1123">
        <v>2021</v>
      </c>
      <c r="E4" s="1124"/>
      <c r="G4" s="1126" t="s">
        <v>325</v>
      </c>
      <c r="H4" s="1127"/>
      <c r="I4" s="1128" t="s">
        <v>326</v>
      </c>
      <c r="J4" s="1127"/>
    </row>
    <row r="5" spans="1:10" s="45" customFormat="1" ht="27" customHeight="1" thickBot="1">
      <c r="A5" s="79"/>
      <c r="B5" s="547" t="s">
        <v>325</v>
      </c>
      <c r="C5" s="548" t="s">
        <v>5</v>
      </c>
      <c r="D5" s="547" t="s">
        <v>325</v>
      </c>
      <c r="E5" s="548" t="s">
        <v>5</v>
      </c>
      <c r="G5" s="555" t="s">
        <v>325</v>
      </c>
      <c r="H5" s="520" t="s">
        <v>6</v>
      </c>
      <c r="I5" s="556" t="s">
        <v>5</v>
      </c>
      <c r="J5" s="520" t="s">
        <v>6</v>
      </c>
    </row>
    <row r="6" spans="1:10" s="45" customFormat="1" ht="15" customHeight="1">
      <c r="A6" s="247" t="s">
        <v>333</v>
      </c>
      <c r="B6" s="110"/>
      <c r="C6" s="111"/>
      <c r="D6" s="110"/>
      <c r="E6" s="111"/>
      <c r="F6" s="42"/>
      <c r="G6" s="572"/>
      <c r="H6" s="573"/>
      <c r="I6" s="574"/>
      <c r="J6" s="573"/>
    </row>
    <row r="7" spans="1:10" s="45" customFormat="1" ht="15" customHeight="1">
      <c r="A7" s="248" t="s">
        <v>327</v>
      </c>
      <c r="B7" s="826">
        <v>5284</v>
      </c>
      <c r="C7" s="827">
        <v>26394.21</v>
      </c>
      <c r="D7" s="826">
        <v>6623</v>
      </c>
      <c r="E7" s="827">
        <v>44014.5</v>
      </c>
      <c r="F7" s="42"/>
      <c r="G7" s="575">
        <f t="shared" ref="G7:G17" si="0">D7-B7</f>
        <v>1339</v>
      </c>
      <c r="H7" s="522">
        <f t="shared" ref="H7:H17" si="1">(D7-B7)/B7</f>
        <v>0.25340651021953065</v>
      </c>
      <c r="I7" s="576">
        <f t="shared" ref="I7:I17" si="2">E7-C7</f>
        <v>17620.29</v>
      </c>
      <c r="J7" s="522">
        <f t="shared" ref="J7:J17" si="3">(E7-C7)/C7</f>
        <v>0.66758164006424137</v>
      </c>
    </row>
    <row r="8" spans="1:10" s="45" customFormat="1" ht="15" customHeight="1">
      <c r="A8" s="248" t="s">
        <v>328</v>
      </c>
      <c r="B8" s="826">
        <v>17</v>
      </c>
      <c r="C8" s="827">
        <v>760.16</v>
      </c>
      <c r="D8" s="826">
        <v>24</v>
      </c>
      <c r="E8" s="827">
        <v>9360.2900000000009</v>
      </c>
      <c r="F8" s="42"/>
      <c r="G8" s="575">
        <f t="shared" si="0"/>
        <v>7</v>
      </c>
      <c r="H8" s="522">
        <f t="shared" si="1"/>
        <v>0.41176470588235292</v>
      </c>
      <c r="I8" s="576">
        <f t="shared" si="2"/>
        <v>8600.130000000001</v>
      </c>
      <c r="J8" s="522">
        <f t="shared" si="3"/>
        <v>11.313578720269419</v>
      </c>
    </row>
    <row r="9" spans="1:10" s="45" customFormat="1" ht="15" customHeight="1" thickBot="1">
      <c r="A9" s="249" t="s">
        <v>334</v>
      </c>
      <c r="B9" s="830">
        <v>13</v>
      </c>
      <c r="C9" s="831">
        <v>74380</v>
      </c>
      <c r="D9" s="830">
        <v>16</v>
      </c>
      <c r="E9" s="831">
        <v>11480.36</v>
      </c>
      <c r="F9" s="42"/>
      <c r="G9" s="560">
        <f t="shared" si="0"/>
        <v>3</v>
      </c>
      <c r="H9" s="561">
        <f t="shared" si="1"/>
        <v>0.23076923076923078</v>
      </c>
      <c r="I9" s="577">
        <f t="shared" si="2"/>
        <v>-62899.64</v>
      </c>
      <c r="J9" s="561">
        <f t="shared" si="3"/>
        <v>-0.84565259478354393</v>
      </c>
    </row>
    <row r="10" spans="1:10" s="45" customFormat="1" ht="15" customHeight="1" thickBot="1">
      <c r="A10" s="253" t="s">
        <v>335</v>
      </c>
      <c r="B10" s="845">
        <f>SUM(B7:B9)</f>
        <v>5314</v>
      </c>
      <c r="C10" s="846">
        <f>SUM(C7:C9)</f>
        <v>101534.37</v>
      </c>
      <c r="D10" s="845">
        <f>SUM(D7:D9)</f>
        <v>6663</v>
      </c>
      <c r="E10" s="846">
        <f>SUM(E7:E9)</f>
        <v>64855.15</v>
      </c>
      <c r="F10" s="139"/>
      <c r="G10" s="578">
        <f t="shared" si="0"/>
        <v>1349</v>
      </c>
      <c r="H10" s="579">
        <f t="shared" si="1"/>
        <v>0.25385773428678959</v>
      </c>
      <c r="I10" s="683">
        <f t="shared" si="2"/>
        <v>-36679.219999999994</v>
      </c>
      <c r="J10" s="579">
        <f t="shared" si="3"/>
        <v>-0.36124929912895498</v>
      </c>
    </row>
    <row r="11" spans="1:10" s="45" customFormat="1" ht="15" customHeight="1">
      <c r="A11" s="247" t="s">
        <v>336</v>
      </c>
      <c r="B11" s="943"/>
      <c r="C11" s="944"/>
      <c r="D11" s="943"/>
      <c r="E11" s="944"/>
      <c r="F11" s="42"/>
      <c r="G11" s="557"/>
      <c r="H11" s="558"/>
      <c r="I11" s="581"/>
      <c r="J11" s="558"/>
    </row>
    <row r="12" spans="1:10" s="45" customFormat="1" ht="15" customHeight="1">
      <c r="A12" s="248" t="s">
        <v>327</v>
      </c>
      <c r="B12" s="826">
        <v>53302</v>
      </c>
      <c r="C12" s="827">
        <v>38454.92</v>
      </c>
      <c r="D12" s="826">
        <v>12537</v>
      </c>
      <c r="E12" s="827">
        <v>32543</v>
      </c>
      <c r="F12" s="42"/>
      <c r="G12" s="575">
        <f t="shared" si="0"/>
        <v>-40765</v>
      </c>
      <c r="H12" s="522">
        <f t="shared" si="1"/>
        <v>-0.76479306592623164</v>
      </c>
      <c r="I12" s="576">
        <f t="shared" si="2"/>
        <v>-5911.9199999999983</v>
      </c>
      <c r="J12" s="522">
        <f t="shared" si="3"/>
        <v>-0.15373637495540229</v>
      </c>
    </row>
    <row r="13" spans="1:10" s="45" customFormat="1" ht="15" customHeight="1" thickBot="1">
      <c r="A13" s="249" t="s">
        <v>328</v>
      </c>
      <c r="B13" s="830">
        <v>7486</v>
      </c>
      <c r="C13" s="831">
        <v>14531.6</v>
      </c>
      <c r="D13" s="830">
        <v>6550</v>
      </c>
      <c r="E13" s="831">
        <v>13362</v>
      </c>
      <c r="F13" s="42"/>
      <c r="G13" s="560">
        <f t="shared" si="0"/>
        <v>-936</v>
      </c>
      <c r="H13" s="561">
        <f t="shared" si="1"/>
        <v>-0.12503339567192093</v>
      </c>
      <c r="I13" s="577">
        <f t="shared" si="2"/>
        <v>-1169.6000000000004</v>
      </c>
      <c r="J13" s="561">
        <f t="shared" si="3"/>
        <v>-8.0486663547028561E-2</v>
      </c>
    </row>
    <row r="14" spans="1:10" s="45" customFormat="1" ht="15" customHeight="1" thickBot="1">
      <c r="A14" s="253" t="s">
        <v>337</v>
      </c>
      <c r="B14" s="254">
        <f>SUM(B12:B13)</f>
        <v>60788</v>
      </c>
      <c r="C14" s="255">
        <f>SUM(C12:C13)</f>
        <v>52986.52</v>
      </c>
      <c r="D14" s="254">
        <f>SUM(D12:D13)</f>
        <v>19087</v>
      </c>
      <c r="E14" s="255">
        <f>SUM(E12:E13)</f>
        <v>45905</v>
      </c>
      <c r="F14" s="139"/>
      <c r="G14" s="578">
        <f t="shared" si="0"/>
        <v>-41701</v>
      </c>
      <c r="H14" s="579">
        <f t="shared" si="1"/>
        <v>-0.68600710666578935</v>
      </c>
      <c r="I14" s="580">
        <f t="shared" si="2"/>
        <v>-7081.5199999999968</v>
      </c>
      <c r="J14" s="582">
        <f t="shared" si="3"/>
        <v>-0.13364757677990549</v>
      </c>
    </row>
    <row r="15" spans="1:10" s="45" customFormat="1" ht="15" customHeight="1">
      <c r="A15" s="247" t="s">
        <v>70</v>
      </c>
      <c r="B15" s="945"/>
      <c r="C15" s="946"/>
      <c r="D15" s="945"/>
      <c r="E15" s="946"/>
      <c r="F15" s="42"/>
      <c r="G15" s="583"/>
      <c r="H15" s="584"/>
      <c r="I15" s="585"/>
      <c r="J15" s="584"/>
    </row>
    <row r="16" spans="1:10" s="45" customFormat="1" ht="15" customHeight="1" thickBot="1">
      <c r="A16" s="256" t="s">
        <v>338</v>
      </c>
      <c r="B16" s="257">
        <v>61375</v>
      </c>
      <c r="C16" s="258">
        <v>16381</v>
      </c>
      <c r="D16" s="1087">
        <v>44411</v>
      </c>
      <c r="E16" s="1088">
        <v>24241</v>
      </c>
      <c r="F16" s="139"/>
      <c r="G16" s="586">
        <f t="shared" si="0"/>
        <v>-16964</v>
      </c>
      <c r="H16" s="587">
        <f t="shared" si="1"/>
        <v>-0.2763991853360489</v>
      </c>
      <c r="I16" s="588">
        <f t="shared" si="2"/>
        <v>7860</v>
      </c>
      <c r="J16" s="587">
        <f t="shared" si="3"/>
        <v>0.47982418655759723</v>
      </c>
    </row>
    <row r="17" spans="1:10" s="45" customFormat="1" ht="19.95" customHeight="1" thickBot="1">
      <c r="A17" s="569" t="s">
        <v>331</v>
      </c>
      <c r="B17" s="570">
        <f>B10+B14+B16</f>
        <v>127477</v>
      </c>
      <c r="C17" s="571">
        <f>C10+C14+C16</f>
        <v>170901.88999999998</v>
      </c>
      <c r="D17" s="570">
        <f>D10+D14+D16</f>
        <v>70161</v>
      </c>
      <c r="E17" s="571">
        <f>E10+E14+E16</f>
        <v>135001.15</v>
      </c>
      <c r="F17" s="42"/>
      <c r="G17" s="567">
        <f t="shared" si="0"/>
        <v>-57316</v>
      </c>
      <c r="H17" s="563">
        <f t="shared" si="1"/>
        <v>-0.44961836252814236</v>
      </c>
      <c r="I17" s="589">
        <f t="shared" si="2"/>
        <v>-35900.739999999991</v>
      </c>
      <c r="J17" s="563">
        <f t="shared" si="3"/>
        <v>-0.21006637199857764</v>
      </c>
    </row>
    <row r="18" spans="1:10" s="45" customFormat="1">
      <c r="A18" s="947"/>
      <c r="B18" s="948"/>
      <c r="C18" s="948"/>
      <c r="F18" s="42"/>
      <c r="G18" s="42"/>
      <c r="H18" s="42"/>
      <c r="I18" s="42"/>
      <c r="J18" s="42"/>
    </row>
    <row r="20" spans="1:10">
      <c r="B20" s="282"/>
    </row>
    <row r="21" spans="1:10">
      <c r="B21" s="282"/>
    </row>
    <row r="22" spans="1:10">
      <c r="B22" s="282"/>
    </row>
  </sheetData>
  <mergeCells count="5">
    <mergeCell ref="G3:J3"/>
    <mergeCell ref="B4:C4"/>
    <mergeCell ref="D4:E4"/>
    <mergeCell ref="G4:H4"/>
    <mergeCell ref="I4:J4"/>
  </mergeCells>
  <printOptions horizontalCentered="1"/>
  <pageMargins left="0" right="0" top="0.35433070866141736" bottom="0.31496062992125984" header="0" footer="0.19685039370078741"/>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16"/>
  <sheetViews>
    <sheetView workbookViewId="0">
      <selection activeCell="B6" sqref="B6"/>
    </sheetView>
  </sheetViews>
  <sheetFormatPr baseColWidth="10" defaultRowHeight="13.2"/>
  <cols>
    <col min="1" max="1" width="49.5546875" style="42" customWidth="1"/>
    <col min="2" max="2" width="10.6640625" style="42" customWidth="1"/>
    <col min="3" max="3" width="12.44140625" style="42" customWidth="1"/>
    <col min="4" max="4" width="11" style="42" customWidth="1"/>
    <col min="5" max="5" width="12.44140625" style="42" customWidth="1"/>
    <col min="6" max="6" width="2.33203125" style="42" customWidth="1"/>
    <col min="7" max="7" width="10.6640625" style="42" customWidth="1"/>
    <col min="8" max="8" width="9.6640625" style="42" customWidth="1"/>
    <col min="9" max="9" width="11.6640625" style="42" customWidth="1"/>
    <col min="10" max="10" width="9.6640625" style="42" customWidth="1"/>
    <col min="11" max="256" width="11.44140625" style="42"/>
    <col min="257" max="257" width="45.33203125" style="42" customWidth="1"/>
    <col min="258" max="258" width="10.6640625" style="42" customWidth="1"/>
    <col min="259" max="259" width="14.6640625" style="42" customWidth="1"/>
    <col min="260" max="260" width="10.6640625" style="42" customWidth="1"/>
    <col min="261" max="261" width="14.6640625" style="42" customWidth="1"/>
    <col min="262" max="262" width="4.6640625" style="42" customWidth="1"/>
    <col min="263" max="263" width="10.6640625" style="42" customWidth="1"/>
    <col min="264" max="264" width="9.6640625" style="42" customWidth="1"/>
    <col min="265" max="265" width="14.6640625" style="42" customWidth="1"/>
    <col min="266" max="266" width="9.6640625" style="42" customWidth="1"/>
    <col min="267" max="512" width="11.44140625" style="42"/>
    <col min="513" max="513" width="45.33203125" style="42" customWidth="1"/>
    <col min="514" max="514" width="10.6640625" style="42" customWidth="1"/>
    <col min="515" max="515" width="14.6640625" style="42" customWidth="1"/>
    <col min="516" max="516" width="10.6640625" style="42" customWidth="1"/>
    <col min="517" max="517" width="14.6640625" style="42" customWidth="1"/>
    <col min="518" max="518" width="4.6640625" style="42" customWidth="1"/>
    <col min="519" max="519" width="10.6640625" style="42" customWidth="1"/>
    <col min="520" max="520" width="9.6640625" style="42" customWidth="1"/>
    <col min="521" max="521" width="14.6640625" style="42" customWidth="1"/>
    <col min="522" max="522" width="9.6640625" style="42" customWidth="1"/>
    <col min="523" max="768" width="11.44140625" style="42"/>
    <col min="769" max="769" width="45.33203125" style="42" customWidth="1"/>
    <col min="770" max="770" width="10.6640625" style="42" customWidth="1"/>
    <col min="771" max="771" width="14.6640625" style="42" customWidth="1"/>
    <col min="772" max="772" width="10.6640625" style="42" customWidth="1"/>
    <col min="773" max="773" width="14.6640625" style="42" customWidth="1"/>
    <col min="774" max="774" width="4.6640625" style="42" customWidth="1"/>
    <col min="775" max="775" width="10.6640625" style="42" customWidth="1"/>
    <col min="776" max="776" width="9.6640625" style="42" customWidth="1"/>
    <col min="777" max="777" width="14.6640625" style="42" customWidth="1"/>
    <col min="778" max="778" width="9.6640625" style="42" customWidth="1"/>
    <col min="779" max="1024" width="11.44140625" style="42"/>
    <col min="1025" max="1025" width="45.33203125" style="42" customWidth="1"/>
    <col min="1026" max="1026" width="10.6640625" style="42" customWidth="1"/>
    <col min="1027" max="1027" width="14.6640625" style="42" customWidth="1"/>
    <col min="1028" max="1028" width="10.6640625" style="42" customWidth="1"/>
    <col min="1029" max="1029" width="14.6640625" style="42" customWidth="1"/>
    <col min="1030" max="1030" width="4.6640625" style="42" customWidth="1"/>
    <col min="1031" max="1031" width="10.6640625" style="42" customWidth="1"/>
    <col min="1032" max="1032" width="9.6640625" style="42" customWidth="1"/>
    <col min="1033" max="1033" width="14.6640625" style="42" customWidth="1"/>
    <col min="1034" max="1034" width="9.6640625" style="42" customWidth="1"/>
    <col min="1035" max="1280" width="11.44140625" style="42"/>
    <col min="1281" max="1281" width="45.33203125" style="42" customWidth="1"/>
    <col min="1282" max="1282" width="10.6640625" style="42" customWidth="1"/>
    <col min="1283" max="1283" width="14.6640625" style="42" customWidth="1"/>
    <col min="1284" max="1284" width="10.6640625" style="42" customWidth="1"/>
    <col min="1285" max="1285" width="14.6640625" style="42" customWidth="1"/>
    <col min="1286" max="1286" width="4.6640625" style="42" customWidth="1"/>
    <col min="1287" max="1287" width="10.6640625" style="42" customWidth="1"/>
    <col min="1288" max="1288" width="9.6640625" style="42" customWidth="1"/>
    <col min="1289" max="1289" width="14.6640625" style="42" customWidth="1"/>
    <col min="1290" max="1290" width="9.6640625" style="42" customWidth="1"/>
    <col min="1291" max="1536" width="11.44140625" style="42"/>
    <col min="1537" max="1537" width="45.33203125" style="42" customWidth="1"/>
    <col min="1538" max="1538" width="10.6640625" style="42" customWidth="1"/>
    <col min="1539" max="1539" width="14.6640625" style="42" customWidth="1"/>
    <col min="1540" max="1540" width="10.6640625" style="42" customWidth="1"/>
    <col min="1541" max="1541" width="14.6640625" style="42" customWidth="1"/>
    <col min="1542" max="1542" width="4.6640625" style="42" customWidth="1"/>
    <col min="1543" max="1543" width="10.6640625" style="42" customWidth="1"/>
    <col min="1544" max="1544" width="9.6640625" style="42" customWidth="1"/>
    <col min="1545" max="1545" width="14.6640625" style="42" customWidth="1"/>
    <col min="1546" max="1546" width="9.6640625" style="42" customWidth="1"/>
    <col min="1547" max="1792" width="11.44140625" style="42"/>
    <col min="1793" max="1793" width="45.33203125" style="42" customWidth="1"/>
    <col min="1794" max="1794" width="10.6640625" style="42" customWidth="1"/>
    <col min="1795" max="1795" width="14.6640625" style="42" customWidth="1"/>
    <col min="1796" max="1796" width="10.6640625" style="42" customWidth="1"/>
    <col min="1797" max="1797" width="14.6640625" style="42" customWidth="1"/>
    <col min="1798" max="1798" width="4.6640625" style="42" customWidth="1"/>
    <col min="1799" max="1799" width="10.6640625" style="42" customWidth="1"/>
    <col min="1800" max="1800" width="9.6640625" style="42" customWidth="1"/>
    <col min="1801" max="1801" width="14.6640625" style="42" customWidth="1"/>
    <col min="1802" max="1802" width="9.6640625" style="42" customWidth="1"/>
    <col min="1803" max="2048" width="11.44140625" style="42"/>
    <col min="2049" max="2049" width="45.33203125" style="42" customWidth="1"/>
    <col min="2050" max="2050" width="10.6640625" style="42" customWidth="1"/>
    <col min="2051" max="2051" width="14.6640625" style="42" customWidth="1"/>
    <col min="2052" max="2052" width="10.6640625" style="42" customWidth="1"/>
    <col min="2053" max="2053" width="14.6640625" style="42" customWidth="1"/>
    <col min="2054" max="2054" width="4.6640625" style="42" customWidth="1"/>
    <col min="2055" max="2055" width="10.6640625" style="42" customWidth="1"/>
    <col min="2056" max="2056" width="9.6640625" style="42" customWidth="1"/>
    <col min="2057" max="2057" width="14.6640625" style="42" customWidth="1"/>
    <col min="2058" max="2058" width="9.6640625" style="42" customWidth="1"/>
    <col min="2059" max="2304" width="11.44140625" style="42"/>
    <col min="2305" max="2305" width="45.33203125" style="42" customWidth="1"/>
    <col min="2306" max="2306" width="10.6640625" style="42" customWidth="1"/>
    <col min="2307" max="2307" width="14.6640625" style="42" customWidth="1"/>
    <col min="2308" max="2308" width="10.6640625" style="42" customWidth="1"/>
    <col min="2309" max="2309" width="14.6640625" style="42" customWidth="1"/>
    <col min="2310" max="2310" width="4.6640625" style="42" customWidth="1"/>
    <col min="2311" max="2311" width="10.6640625" style="42" customWidth="1"/>
    <col min="2312" max="2312" width="9.6640625" style="42" customWidth="1"/>
    <col min="2313" max="2313" width="14.6640625" style="42" customWidth="1"/>
    <col min="2314" max="2314" width="9.6640625" style="42" customWidth="1"/>
    <col min="2315" max="2560" width="11.44140625" style="42"/>
    <col min="2561" max="2561" width="45.33203125" style="42" customWidth="1"/>
    <col min="2562" max="2562" width="10.6640625" style="42" customWidth="1"/>
    <col min="2563" max="2563" width="14.6640625" style="42" customWidth="1"/>
    <col min="2564" max="2564" width="10.6640625" style="42" customWidth="1"/>
    <col min="2565" max="2565" width="14.6640625" style="42" customWidth="1"/>
    <col min="2566" max="2566" width="4.6640625" style="42" customWidth="1"/>
    <col min="2567" max="2567" width="10.6640625" style="42" customWidth="1"/>
    <col min="2568" max="2568" width="9.6640625" style="42" customWidth="1"/>
    <col min="2569" max="2569" width="14.6640625" style="42" customWidth="1"/>
    <col min="2570" max="2570" width="9.6640625" style="42" customWidth="1"/>
    <col min="2571" max="2816" width="11.44140625" style="42"/>
    <col min="2817" max="2817" width="45.33203125" style="42" customWidth="1"/>
    <col min="2818" max="2818" width="10.6640625" style="42" customWidth="1"/>
    <col min="2819" max="2819" width="14.6640625" style="42" customWidth="1"/>
    <col min="2820" max="2820" width="10.6640625" style="42" customWidth="1"/>
    <col min="2821" max="2821" width="14.6640625" style="42" customWidth="1"/>
    <col min="2822" max="2822" width="4.6640625" style="42" customWidth="1"/>
    <col min="2823" max="2823" width="10.6640625" style="42" customWidth="1"/>
    <col min="2824" max="2824" width="9.6640625" style="42" customWidth="1"/>
    <col min="2825" max="2825" width="14.6640625" style="42" customWidth="1"/>
    <col min="2826" max="2826" width="9.6640625" style="42" customWidth="1"/>
    <col min="2827" max="3072" width="11.44140625" style="42"/>
    <col min="3073" max="3073" width="45.33203125" style="42" customWidth="1"/>
    <col min="3074" max="3074" width="10.6640625" style="42" customWidth="1"/>
    <col min="3075" max="3075" width="14.6640625" style="42" customWidth="1"/>
    <col min="3076" max="3076" width="10.6640625" style="42" customWidth="1"/>
    <col min="3077" max="3077" width="14.6640625" style="42" customWidth="1"/>
    <col min="3078" max="3078" width="4.6640625" style="42" customWidth="1"/>
    <col min="3079" max="3079" width="10.6640625" style="42" customWidth="1"/>
    <col min="3080" max="3080" width="9.6640625" style="42" customWidth="1"/>
    <col min="3081" max="3081" width="14.6640625" style="42" customWidth="1"/>
    <col min="3082" max="3082" width="9.6640625" style="42" customWidth="1"/>
    <col min="3083" max="3328" width="11.44140625" style="42"/>
    <col min="3329" max="3329" width="45.33203125" style="42" customWidth="1"/>
    <col min="3330" max="3330" width="10.6640625" style="42" customWidth="1"/>
    <col min="3331" max="3331" width="14.6640625" style="42" customWidth="1"/>
    <col min="3332" max="3332" width="10.6640625" style="42" customWidth="1"/>
    <col min="3333" max="3333" width="14.6640625" style="42" customWidth="1"/>
    <col min="3334" max="3334" width="4.6640625" style="42" customWidth="1"/>
    <col min="3335" max="3335" width="10.6640625" style="42" customWidth="1"/>
    <col min="3336" max="3336" width="9.6640625" style="42" customWidth="1"/>
    <col min="3337" max="3337" width="14.6640625" style="42" customWidth="1"/>
    <col min="3338" max="3338" width="9.6640625" style="42" customWidth="1"/>
    <col min="3339" max="3584" width="11.44140625" style="42"/>
    <col min="3585" max="3585" width="45.33203125" style="42" customWidth="1"/>
    <col min="3586" max="3586" width="10.6640625" style="42" customWidth="1"/>
    <col min="3587" max="3587" width="14.6640625" style="42" customWidth="1"/>
    <col min="3588" max="3588" width="10.6640625" style="42" customWidth="1"/>
    <col min="3589" max="3589" width="14.6640625" style="42" customWidth="1"/>
    <col min="3590" max="3590" width="4.6640625" style="42" customWidth="1"/>
    <col min="3591" max="3591" width="10.6640625" style="42" customWidth="1"/>
    <col min="3592" max="3592" width="9.6640625" style="42" customWidth="1"/>
    <col min="3593" max="3593" width="14.6640625" style="42" customWidth="1"/>
    <col min="3594" max="3594" width="9.6640625" style="42" customWidth="1"/>
    <col min="3595" max="3840" width="11.44140625" style="42"/>
    <col min="3841" max="3841" width="45.33203125" style="42" customWidth="1"/>
    <col min="3842" max="3842" width="10.6640625" style="42" customWidth="1"/>
    <col min="3843" max="3843" width="14.6640625" style="42" customWidth="1"/>
    <col min="3844" max="3844" width="10.6640625" style="42" customWidth="1"/>
    <col min="3845" max="3845" width="14.6640625" style="42" customWidth="1"/>
    <col min="3846" max="3846" width="4.6640625" style="42" customWidth="1"/>
    <col min="3847" max="3847" width="10.6640625" style="42" customWidth="1"/>
    <col min="3848" max="3848" width="9.6640625" style="42" customWidth="1"/>
    <col min="3849" max="3849" width="14.6640625" style="42" customWidth="1"/>
    <col min="3850" max="3850" width="9.6640625" style="42" customWidth="1"/>
    <col min="3851" max="4096" width="11.44140625" style="42"/>
    <col min="4097" max="4097" width="45.33203125" style="42" customWidth="1"/>
    <col min="4098" max="4098" width="10.6640625" style="42" customWidth="1"/>
    <col min="4099" max="4099" width="14.6640625" style="42" customWidth="1"/>
    <col min="4100" max="4100" width="10.6640625" style="42" customWidth="1"/>
    <col min="4101" max="4101" width="14.6640625" style="42" customWidth="1"/>
    <col min="4102" max="4102" width="4.6640625" style="42" customWidth="1"/>
    <col min="4103" max="4103" width="10.6640625" style="42" customWidth="1"/>
    <col min="4104" max="4104" width="9.6640625" style="42" customWidth="1"/>
    <col min="4105" max="4105" width="14.6640625" style="42" customWidth="1"/>
    <col min="4106" max="4106" width="9.6640625" style="42" customWidth="1"/>
    <col min="4107" max="4352" width="11.44140625" style="42"/>
    <col min="4353" max="4353" width="45.33203125" style="42" customWidth="1"/>
    <col min="4354" max="4354" width="10.6640625" style="42" customWidth="1"/>
    <col min="4355" max="4355" width="14.6640625" style="42" customWidth="1"/>
    <col min="4356" max="4356" width="10.6640625" style="42" customWidth="1"/>
    <col min="4357" max="4357" width="14.6640625" style="42" customWidth="1"/>
    <col min="4358" max="4358" width="4.6640625" style="42" customWidth="1"/>
    <col min="4359" max="4359" width="10.6640625" style="42" customWidth="1"/>
    <col min="4360" max="4360" width="9.6640625" style="42" customWidth="1"/>
    <col min="4361" max="4361" width="14.6640625" style="42" customWidth="1"/>
    <col min="4362" max="4362" width="9.6640625" style="42" customWidth="1"/>
    <col min="4363" max="4608" width="11.44140625" style="42"/>
    <col min="4609" max="4609" width="45.33203125" style="42" customWidth="1"/>
    <col min="4610" max="4610" width="10.6640625" style="42" customWidth="1"/>
    <col min="4611" max="4611" width="14.6640625" style="42" customWidth="1"/>
    <col min="4612" max="4612" width="10.6640625" style="42" customWidth="1"/>
    <col min="4613" max="4613" width="14.6640625" style="42" customWidth="1"/>
    <col min="4614" max="4614" width="4.6640625" style="42" customWidth="1"/>
    <col min="4615" max="4615" width="10.6640625" style="42" customWidth="1"/>
    <col min="4616" max="4616" width="9.6640625" style="42" customWidth="1"/>
    <col min="4617" max="4617" width="14.6640625" style="42" customWidth="1"/>
    <col min="4618" max="4618" width="9.6640625" style="42" customWidth="1"/>
    <col min="4619" max="4864" width="11.44140625" style="42"/>
    <col min="4865" max="4865" width="45.33203125" style="42" customWidth="1"/>
    <col min="4866" max="4866" width="10.6640625" style="42" customWidth="1"/>
    <col min="4867" max="4867" width="14.6640625" style="42" customWidth="1"/>
    <col min="4868" max="4868" width="10.6640625" style="42" customWidth="1"/>
    <col min="4869" max="4869" width="14.6640625" style="42" customWidth="1"/>
    <col min="4870" max="4870" width="4.6640625" style="42" customWidth="1"/>
    <col min="4871" max="4871" width="10.6640625" style="42" customWidth="1"/>
    <col min="4872" max="4872" width="9.6640625" style="42" customWidth="1"/>
    <col min="4873" max="4873" width="14.6640625" style="42" customWidth="1"/>
    <col min="4874" max="4874" width="9.6640625" style="42" customWidth="1"/>
    <col min="4875" max="5120" width="11.44140625" style="42"/>
    <col min="5121" max="5121" width="45.33203125" style="42" customWidth="1"/>
    <col min="5122" max="5122" width="10.6640625" style="42" customWidth="1"/>
    <col min="5123" max="5123" width="14.6640625" style="42" customWidth="1"/>
    <col min="5124" max="5124" width="10.6640625" style="42" customWidth="1"/>
    <col min="5125" max="5125" width="14.6640625" style="42" customWidth="1"/>
    <col min="5126" max="5126" width="4.6640625" style="42" customWidth="1"/>
    <col min="5127" max="5127" width="10.6640625" style="42" customWidth="1"/>
    <col min="5128" max="5128" width="9.6640625" style="42" customWidth="1"/>
    <col min="5129" max="5129" width="14.6640625" style="42" customWidth="1"/>
    <col min="5130" max="5130" width="9.6640625" style="42" customWidth="1"/>
    <col min="5131" max="5376" width="11.44140625" style="42"/>
    <col min="5377" max="5377" width="45.33203125" style="42" customWidth="1"/>
    <col min="5378" max="5378" width="10.6640625" style="42" customWidth="1"/>
    <col min="5379" max="5379" width="14.6640625" style="42" customWidth="1"/>
    <col min="5380" max="5380" width="10.6640625" style="42" customWidth="1"/>
    <col min="5381" max="5381" width="14.6640625" style="42" customWidth="1"/>
    <col min="5382" max="5382" width="4.6640625" style="42" customWidth="1"/>
    <col min="5383" max="5383" width="10.6640625" style="42" customWidth="1"/>
    <col min="5384" max="5384" width="9.6640625" style="42" customWidth="1"/>
    <col min="5385" max="5385" width="14.6640625" style="42" customWidth="1"/>
    <col min="5386" max="5386" width="9.6640625" style="42" customWidth="1"/>
    <col min="5387" max="5632" width="11.44140625" style="42"/>
    <col min="5633" max="5633" width="45.33203125" style="42" customWidth="1"/>
    <col min="5634" max="5634" width="10.6640625" style="42" customWidth="1"/>
    <col min="5635" max="5635" width="14.6640625" style="42" customWidth="1"/>
    <col min="5636" max="5636" width="10.6640625" style="42" customWidth="1"/>
    <col min="5637" max="5637" width="14.6640625" style="42" customWidth="1"/>
    <col min="5638" max="5638" width="4.6640625" style="42" customWidth="1"/>
    <col min="5639" max="5639" width="10.6640625" style="42" customWidth="1"/>
    <col min="5640" max="5640" width="9.6640625" style="42" customWidth="1"/>
    <col min="5641" max="5641" width="14.6640625" style="42" customWidth="1"/>
    <col min="5642" max="5642" width="9.6640625" style="42" customWidth="1"/>
    <col min="5643" max="5888" width="11.44140625" style="42"/>
    <col min="5889" max="5889" width="45.33203125" style="42" customWidth="1"/>
    <col min="5890" max="5890" width="10.6640625" style="42" customWidth="1"/>
    <col min="5891" max="5891" width="14.6640625" style="42" customWidth="1"/>
    <col min="5892" max="5892" width="10.6640625" style="42" customWidth="1"/>
    <col min="5893" max="5893" width="14.6640625" style="42" customWidth="1"/>
    <col min="5894" max="5894" width="4.6640625" style="42" customWidth="1"/>
    <col min="5895" max="5895" width="10.6640625" style="42" customWidth="1"/>
    <col min="5896" max="5896" width="9.6640625" style="42" customWidth="1"/>
    <col min="5897" max="5897" width="14.6640625" style="42" customWidth="1"/>
    <col min="5898" max="5898" width="9.6640625" style="42" customWidth="1"/>
    <col min="5899" max="6144" width="11.44140625" style="42"/>
    <col min="6145" max="6145" width="45.33203125" style="42" customWidth="1"/>
    <col min="6146" max="6146" width="10.6640625" style="42" customWidth="1"/>
    <col min="6147" max="6147" width="14.6640625" style="42" customWidth="1"/>
    <col min="6148" max="6148" width="10.6640625" style="42" customWidth="1"/>
    <col min="6149" max="6149" width="14.6640625" style="42" customWidth="1"/>
    <col min="6150" max="6150" width="4.6640625" style="42" customWidth="1"/>
    <col min="6151" max="6151" width="10.6640625" style="42" customWidth="1"/>
    <col min="6152" max="6152" width="9.6640625" style="42" customWidth="1"/>
    <col min="6153" max="6153" width="14.6640625" style="42" customWidth="1"/>
    <col min="6154" max="6154" width="9.6640625" style="42" customWidth="1"/>
    <col min="6155" max="6400" width="11.44140625" style="42"/>
    <col min="6401" max="6401" width="45.33203125" style="42" customWidth="1"/>
    <col min="6402" max="6402" width="10.6640625" style="42" customWidth="1"/>
    <col min="6403" max="6403" width="14.6640625" style="42" customWidth="1"/>
    <col min="6404" max="6404" width="10.6640625" style="42" customWidth="1"/>
    <col min="6405" max="6405" width="14.6640625" style="42" customWidth="1"/>
    <col min="6406" max="6406" width="4.6640625" style="42" customWidth="1"/>
    <col min="6407" max="6407" width="10.6640625" style="42" customWidth="1"/>
    <col min="6408" max="6408" width="9.6640625" style="42" customWidth="1"/>
    <col min="6409" max="6409" width="14.6640625" style="42" customWidth="1"/>
    <col min="6410" max="6410" width="9.6640625" style="42" customWidth="1"/>
    <col min="6411" max="6656" width="11.44140625" style="42"/>
    <col min="6657" max="6657" width="45.33203125" style="42" customWidth="1"/>
    <col min="6658" max="6658" width="10.6640625" style="42" customWidth="1"/>
    <col min="6659" max="6659" width="14.6640625" style="42" customWidth="1"/>
    <col min="6660" max="6660" width="10.6640625" style="42" customWidth="1"/>
    <col min="6661" max="6661" width="14.6640625" style="42" customWidth="1"/>
    <col min="6662" max="6662" width="4.6640625" style="42" customWidth="1"/>
    <col min="6663" max="6663" width="10.6640625" style="42" customWidth="1"/>
    <col min="6664" max="6664" width="9.6640625" style="42" customWidth="1"/>
    <col min="6665" max="6665" width="14.6640625" style="42" customWidth="1"/>
    <col min="6666" max="6666" width="9.6640625" style="42" customWidth="1"/>
    <col min="6667" max="6912" width="11.44140625" style="42"/>
    <col min="6913" max="6913" width="45.33203125" style="42" customWidth="1"/>
    <col min="6914" max="6914" width="10.6640625" style="42" customWidth="1"/>
    <col min="6915" max="6915" width="14.6640625" style="42" customWidth="1"/>
    <col min="6916" max="6916" width="10.6640625" style="42" customWidth="1"/>
    <col min="6917" max="6917" width="14.6640625" style="42" customWidth="1"/>
    <col min="6918" max="6918" width="4.6640625" style="42" customWidth="1"/>
    <col min="6919" max="6919" width="10.6640625" style="42" customWidth="1"/>
    <col min="6920" max="6920" width="9.6640625" style="42" customWidth="1"/>
    <col min="6921" max="6921" width="14.6640625" style="42" customWidth="1"/>
    <col min="6922" max="6922" width="9.6640625" style="42" customWidth="1"/>
    <col min="6923" max="7168" width="11.44140625" style="42"/>
    <col min="7169" max="7169" width="45.33203125" style="42" customWidth="1"/>
    <col min="7170" max="7170" width="10.6640625" style="42" customWidth="1"/>
    <col min="7171" max="7171" width="14.6640625" style="42" customWidth="1"/>
    <col min="7172" max="7172" width="10.6640625" style="42" customWidth="1"/>
    <col min="7173" max="7173" width="14.6640625" style="42" customWidth="1"/>
    <col min="7174" max="7174" width="4.6640625" style="42" customWidth="1"/>
    <col min="7175" max="7175" width="10.6640625" style="42" customWidth="1"/>
    <col min="7176" max="7176" width="9.6640625" style="42" customWidth="1"/>
    <col min="7177" max="7177" width="14.6640625" style="42" customWidth="1"/>
    <col min="7178" max="7178" width="9.6640625" style="42" customWidth="1"/>
    <col min="7179" max="7424" width="11.44140625" style="42"/>
    <col min="7425" max="7425" width="45.33203125" style="42" customWidth="1"/>
    <col min="7426" max="7426" width="10.6640625" style="42" customWidth="1"/>
    <col min="7427" max="7427" width="14.6640625" style="42" customWidth="1"/>
    <col min="7428" max="7428" width="10.6640625" style="42" customWidth="1"/>
    <col min="7429" max="7429" width="14.6640625" style="42" customWidth="1"/>
    <col min="7430" max="7430" width="4.6640625" style="42" customWidth="1"/>
    <col min="7431" max="7431" width="10.6640625" style="42" customWidth="1"/>
    <col min="7432" max="7432" width="9.6640625" style="42" customWidth="1"/>
    <col min="7433" max="7433" width="14.6640625" style="42" customWidth="1"/>
    <col min="7434" max="7434" width="9.6640625" style="42" customWidth="1"/>
    <col min="7435" max="7680" width="11.44140625" style="42"/>
    <col min="7681" max="7681" width="45.33203125" style="42" customWidth="1"/>
    <col min="7682" max="7682" width="10.6640625" style="42" customWidth="1"/>
    <col min="7683" max="7683" width="14.6640625" style="42" customWidth="1"/>
    <col min="7684" max="7684" width="10.6640625" style="42" customWidth="1"/>
    <col min="7685" max="7685" width="14.6640625" style="42" customWidth="1"/>
    <col min="7686" max="7686" width="4.6640625" style="42" customWidth="1"/>
    <col min="7687" max="7687" width="10.6640625" style="42" customWidth="1"/>
    <col min="7688" max="7688" width="9.6640625" style="42" customWidth="1"/>
    <col min="7689" max="7689" width="14.6640625" style="42" customWidth="1"/>
    <col min="7690" max="7690" width="9.6640625" style="42" customWidth="1"/>
    <col min="7691" max="7936" width="11.44140625" style="42"/>
    <col min="7937" max="7937" width="45.33203125" style="42" customWidth="1"/>
    <col min="7938" max="7938" width="10.6640625" style="42" customWidth="1"/>
    <col min="7939" max="7939" width="14.6640625" style="42" customWidth="1"/>
    <col min="7940" max="7940" width="10.6640625" style="42" customWidth="1"/>
    <col min="7941" max="7941" width="14.6640625" style="42" customWidth="1"/>
    <col min="7942" max="7942" width="4.6640625" style="42" customWidth="1"/>
    <col min="7943" max="7943" width="10.6640625" style="42" customWidth="1"/>
    <col min="7944" max="7944" width="9.6640625" style="42" customWidth="1"/>
    <col min="7945" max="7945" width="14.6640625" style="42" customWidth="1"/>
    <col min="7946" max="7946" width="9.6640625" style="42" customWidth="1"/>
    <col min="7947" max="8192" width="11.44140625" style="42"/>
    <col min="8193" max="8193" width="45.33203125" style="42" customWidth="1"/>
    <col min="8194" max="8194" width="10.6640625" style="42" customWidth="1"/>
    <col min="8195" max="8195" width="14.6640625" style="42" customWidth="1"/>
    <col min="8196" max="8196" width="10.6640625" style="42" customWidth="1"/>
    <col min="8197" max="8197" width="14.6640625" style="42" customWidth="1"/>
    <col min="8198" max="8198" width="4.6640625" style="42" customWidth="1"/>
    <col min="8199" max="8199" width="10.6640625" style="42" customWidth="1"/>
    <col min="8200" max="8200" width="9.6640625" style="42" customWidth="1"/>
    <col min="8201" max="8201" width="14.6640625" style="42" customWidth="1"/>
    <col min="8202" max="8202" width="9.6640625" style="42" customWidth="1"/>
    <col min="8203" max="8448" width="11.44140625" style="42"/>
    <col min="8449" max="8449" width="45.33203125" style="42" customWidth="1"/>
    <col min="8450" max="8450" width="10.6640625" style="42" customWidth="1"/>
    <col min="8451" max="8451" width="14.6640625" style="42" customWidth="1"/>
    <col min="8452" max="8452" width="10.6640625" style="42" customWidth="1"/>
    <col min="8453" max="8453" width="14.6640625" style="42" customWidth="1"/>
    <col min="8454" max="8454" width="4.6640625" style="42" customWidth="1"/>
    <col min="8455" max="8455" width="10.6640625" style="42" customWidth="1"/>
    <col min="8456" max="8456" width="9.6640625" style="42" customWidth="1"/>
    <col min="8457" max="8457" width="14.6640625" style="42" customWidth="1"/>
    <col min="8458" max="8458" width="9.6640625" style="42" customWidth="1"/>
    <col min="8459" max="8704" width="11.44140625" style="42"/>
    <col min="8705" max="8705" width="45.33203125" style="42" customWidth="1"/>
    <col min="8706" max="8706" width="10.6640625" style="42" customWidth="1"/>
    <col min="8707" max="8707" width="14.6640625" style="42" customWidth="1"/>
    <col min="8708" max="8708" width="10.6640625" style="42" customWidth="1"/>
    <col min="8709" max="8709" width="14.6640625" style="42" customWidth="1"/>
    <col min="8710" max="8710" width="4.6640625" style="42" customWidth="1"/>
    <col min="8711" max="8711" width="10.6640625" style="42" customWidth="1"/>
    <col min="8712" max="8712" width="9.6640625" style="42" customWidth="1"/>
    <col min="8713" max="8713" width="14.6640625" style="42" customWidth="1"/>
    <col min="8714" max="8714" width="9.6640625" style="42" customWidth="1"/>
    <col min="8715" max="8960" width="11.44140625" style="42"/>
    <col min="8961" max="8961" width="45.33203125" style="42" customWidth="1"/>
    <col min="8962" max="8962" width="10.6640625" style="42" customWidth="1"/>
    <col min="8963" max="8963" width="14.6640625" style="42" customWidth="1"/>
    <col min="8964" max="8964" width="10.6640625" style="42" customWidth="1"/>
    <col min="8965" max="8965" width="14.6640625" style="42" customWidth="1"/>
    <col min="8966" max="8966" width="4.6640625" style="42" customWidth="1"/>
    <col min="8967" max="8967" width="10.6640625" style="42" customWidth="1"/>
    <col min="8968" max="8968" width="9.6640625" style="42" customWidth="1"/>
    <col min="8969" max="8969" width="14.6640625" style="42" customWidth="1"/>
    <col min="8970" max="8970" width="9.6640625" style="42" customWidth="1"/>
    <col min="8971" max="9216" width="11.44140625" style="42"/>
    <col min="9217" max="9217" width="45.33203125" style="42" customWidth="1"/>
    <col min="9218" max="9218" width="10.6640625" style="42" customWidth="1"/>
    <col min="9219" max="9219" width="14.6640625" style="42" customWidth="1"/>
    <col min="9220" max="9220" width="10.6640625" style="42" customWidth="1"/>
    <col min="9221" max="9221" width="14.6640625" style="42" customWidth="1"/>
    <col min="9222" max="9222" width="4.6640625" style="42" customWidth="1"/>
    <col min="9223" max="9223" width="10.6640625" style="42" customWidth="1"/>
    <col min="9224" max="9224" width="9.6640625" style="42" customWidth="1"/>
    <col min="9225" max="9225" width="14.6640625" style="42" customWidth="1"/>
    <col min="9226" max="9226" width="9.6640625" style="42" customWidth="1"/>
    <col min="9227" max="9472" width="11.44140625" style="42"/>
    <col min="9473" max="9473" width="45.33203125" style="42" customWidth="1"/>
    <col min="9474" max="9474" width="10.6640625" style="42" customWidth="1"/>
    <col min="9475" max="9475" width="14.6640625" style="42" customWidth="1"/>
    <col min="9476" max="9476" width="10.6640625" style="42" customWidth="1"/>
    <col min="9477" max="9477" width="14.6640625" style="42" customWidth="1"/>
    <col min="9478" max="9478" width="4.6640625" style="42" customWidth="1"/>
    <col min="9479" max="9479" width="10.6640625" style="42" customWidth="1"/>
    <col min="9480" max="9480" width="9.6640625" style="42" customWidth="1"/>
    <col min="9481" max="9481" width="14.6640625" style="42" customWidth="1"/>
    <col min="9482" max="9482" width="9.6640625" style="42" customWidth="1"/>
    <col min="9483" max="9728" width="11.44140625" style="42"/>
    <col min="9729" max="9729" width="45.33203125" style="42" customWidth="1"/>
    <col min="9730" max="9730" width="10.6640625" style="42" customWidth="1"/>
    <col min="9731" max="9731" width="14.6640625" style="42" customWidth="1"/>
    <col min="9732" max="9732" width="10.6640625" style="42" customWidth="1"/>
    <col min="9733" max="9733" width="14.6640625" style="42" customWidth="1"/>
    <col min="9734" max="9734" width="4.6640625" style="42" customWidth="1"/>
    <col min="9735" max="9735" width="10.6640625" style="42" customWidth="1"/>
    <col min="9736" max="9736" width="9.6640625" style="42" customWidth="1"/>
    <col min="9737" max="9737" width="14.6640625" style="42" customWidth="1"/>
    <col min="9738" max="9738" width="9.6640625" style="42" customWidth="1"/>
    <col min="9739" max="9984" width="11.44140625" style="42"/>
    <col min="9985" max="9985" width="45.33203125" style="42" customWidth="1"/>
    <col min="9986" max="9986" width="10.6640625" style="42" customWidth="1"/>
    <col min="9987" max="9987" width="14.6640625" style="42" customWidth="1"/>
    <col min="9988" max="9988" width="10.6640625" style="42" customWidth="1"/>
    <col min="9989" max="9989" width="14.6640625" style="42" customWidth="1"/>
    <col min="9990" max="9990" width="4.6640625" style="42" customWidth="1"/>
    <col min="9991" max="9991" width="10.6640625" style="42" customWidth="1"/>
    <col min="9992" max="9992" width="9.6640625" style="42" customWidth="1"/>
    <col min="9993" max="9993" width="14.6640625" style="42" customWidth="1"/>
    <col min="9994" max="9994" width="9.6640625" style="42" customWidth="1"/>
    <col min="9995" max="10240" width="11.44140625" style="42"/>
    <col min="10241" max="10241" width="45.33203125" style="42" customWidth="1"/>
    <col min="10242" max="10242" width="10.6640625" style="42" customWidth="1"/>
    <col min="10243" max="10243" width="14.6640625" style="42" customWidth="1"/>
    <col min="10244" max="10244" width="10.6640625" style="42" customWidth="1"/>
    <col min="10245" max="10245" width="14.6640625" style="42" customWidth="1"/>
    <col min="10246" max="10246" width="4.6640625" style="42" customWidth="1"/>
    <col min="10247" max="10247" width="10.6640625" style="42" customWidth="1"/>
    <col min="10248" max="10248" width="9.6640625" style="42" customWidth="1"/>
    <col min="10249" max="10249" width="14.6640625" style="42" customWidth="1"/>
    <col min="10250" max="10250" width="9.6640625" style="42" customWidth="1"/>
    <col min="10251" max="10496" width="11.44140625" style="42"/>
    <col min="10497" max="10497" width="45.33203125" style="42" customWidth="1"/>
    <col min="10498" max="10498" width="10.6640625" style="42" customWidth="1"/>
    <col min="10499" max="10499" width="14.6640625" style="42" customWidth="1"/>
    <col min="10500" max="10500" width="10.6640625" style="42" customWidth="1"/>
    <col min="10501" max="10501" width="14.6640625" style="42" customWidth="1"/>
    <col min="10502" max="10502" width="4.6640625" style="42" customWidth="1"/>
    <col min="10503" max="10503" width="10.6640625" style="42" customWidth="1"/>
    <col min="10504" max="10504" width="9.6640625" style="42" customWidth="1"/>
    <col min="10505" max="10505" width="14.6640625" style="42" customWidth="1"/>
    <col min="10506" max="10506" width="9.6640625" style="42" customWidth="1"/>
    <col min="10507" max="10752" width="11.44140625" style="42"/>
    <col min="10753" max="10753" width="45.33203125" style="42" customWidth="1"/>
    <col min="10754" max="10754" width="10.6640625" style="42" customWidth="1"/>
    <col min="10755" max="10755" width="14.6640625" style="42" customWidth="1"/>
    <col min="10756" max="10756" width="10.6640625" style="42" customWidth="1"/>
    <col min="10757" max="10757" width="14.6640625" style="42" customWidth="1"/>
    <col min="10758" max="10758" width="4.6640625" style="42" customWidth="1"/>
    <col min="10759" max="10759" width="10.6640625" style="42" customWidth="1"/>
    <col min="10760" max="10760" width="9.6640625" style="42" customWidth="1"/>
    <col min="10761" max="10761" width="14.6640625" style="42" customWidth="1"/>
    <col min="10762" max="10762" width="9.6640625" style="42" customWidth="1"/>
    <col min="10763" max="11008" width="11.44140625" style="42"/>
    <col min="11009" max="11009" width="45.33203125" style="42" customWidth="1"/>
    <col min="11010" max="11010" width="10.6640625" style="42" customWidth="1"/>
    <col min="11011" max="11011" width="14.6640625" style="42" customWidth="1"/>
    <col min="11012" max="11012" width="10.6640625" style="42" customWidth="1"/>
    <col min="11013" max="11013" width="14.6640625" style="42" customWidth="1"/>
    <col min="11014" max="11014" width="4.6640625" style="42" customWidth="1"/>
    <col min="11015" max="11015" width="10.6640625" style="42" customWidth="1"/>
    <col min="11016" max="11016" width="9.6640625" style="42" customWidth="1"/>
    <col min="11017" max="11017" width="14.6640625" style="42" customWidth="1"/>
    <col min="11018" max="11018" width="9.6640625" style="42" customWidth="1"/>
    <col min="11019" max="11264" width="11.44140625" style="42"/>
    <col min="11265" max="11265" width="45.33203125" style="42" customWidth="1"/>
    <col min="11266" max="11266" width="10.6640625" style="42" customWidth="1"/>
    <col min="11267" max="11267" width="14.6640625" style="42" customWidth="1"/>
    <col min="11268" max="11268" width="10.6640625" style="42" customWidth="1"/>
    <col min="11269" max="11269" width="14.6640625" style="42" customWidth="1"/>
    <col min="11270" max="11270" width="4.6640625" style="42" customWidth="1"/>
    <col min="11271" max="11271" width="10.6640625" style="42" customWidth="1"/>
    <col min="11272" max="11272" width="9.6640625" style="42" customWidth="1"/>
    <col min="11273" max="11273" width="14.6640625" style="42" customWidth="1"/>
    <col min="11274" max="11274" width="9.6640625" style="42" customWidth="1"/>
    <col min="11275" max="11520" width="11.44140625" style="42"/>
    <col min="11521" max="11521" width="45.33203125" style="42" customWidth="1"/>
    <col min="11522" max="11522" width="10.6640625" style="42" customWidth="1"/>
    <col min="11523" max="11523" width="14.6640625" style="42" customWidth="1"/>
    <col min="11524" max="11524" width="10.6640625" style="42" customWidth="1"/>
    <col min="11525" max="11525" width="14.6640625" style="42" customWidth="1"/>
    <col min="11526" max="11526" width="4.6640625" style="42" customWidth="1"/>
    <col min="11527" max="11527" width="10.6640625" style="42" customWidth="1"/>
    <col min="11528" max="11528" width="9.6640625" style="42" customWidth="1"/>
    <col min="11529" max="11529" width="14.6640625" style="42" customWidth="1"/>
    <col min="11530" max="11530" width="9.6640625" style="42" customWidth="1"/>
    <col min="11531" max="11776" width="11.44140625" style="42"/>
    <col min="11777" max="11777" width="45.33203125" style="42" customWidth="1"/>
    <col min="11778" max="11778" width="10.6640625" style="42" customWidth="1"/>
    <col min="11779" max="11779" width="14.6640625" style="42" customWidth="1"/>
    <col min="11780" max="11780" width="10.6640625" style="42" customWidth="1"/>
    <col min="11781" max="11781" width="14.6640625" style="42" customWidth="1"/>
    <col min="11782" max="11782" width="4.6640625" style="42" customWidth="1"/>
    <col min="11783" max="11783" width="10.6640625" style="42" customWidth="1"/>
    <col min="11784" max="11784" width="9.6640625" style="42" customWidth="1"/>
    <col min="11785" max="11785" width="14.6640625" style="42" customWidth="1"/>
    <col min="11786" max="11786" width="9.6640625" style="42" customWidth="1"/>
    <col min="11787" max="12032" width="11.44140625" style="42"/>
    <col min="12033" max="12033" width="45.33203125" style="42" customWidth="1"/>
    <col min="12034" max="12034" width="10.6640625" style="42" customWidth="1"/>
    <col min="12035" max="12035" width="14.6640625" style="42" customWidth="1"/>
    <col min="12036" max="12036" width="10.6640625" style="42" customWidth="1"/>
    <col min="12037" max="12037" width="14.6640625" style="42" customWidth="1"/>
    <col min="12038" max="12038" width="4.6640625" style="42" customWidth="1"/>
    <col min="12039" max="12039" width="10.6640625" style="42" customWidth="1"/>
    <col min="12040" max="12040" width="9.6640625" style="42" customWidth="1"/>
    <col min="12041" max="12041" width="14.6640625" style="42" customWidth="1"/>
    <col min="12042" max="12042" width="9.6640625" style="42" customWidth="1"/>
    <col min="12043" max="12288" width="11.44140625" style="42"/>
    <col min="12289" max="12289" width="45.33203125" style="42" customWidth="1"/>
    <col min="12290" max="12290" width="10.6640625" style="42" customWidth="1"/>
    <col min="12291" max="12291" width="14.6640625" style="42" customWidth="1"/>
    <col min="12292" max="12292" width="10.6640625" style="42" customWidth="1"/>
    <col min="12293" max="12293" width="14.6640625" style="42" customWidth="1"/>
    <col min="12294" max="12294" width="4.6640625" style="42" customWidth="1"/>
    <col min="12295" max="12295" width="10.6640625" style="42" customWidth="1"/>
    <col min="12296" max="12296" width="9.6640625" style="42" customWidth="1"/>
    <col min="12297" max="12297" width="14.6640625" style="42" customWidth="1"/>
    <col min="12298" max="12298" width="9.6640625" style="42" customWidth="1"/>
    <col min="12299" max="12544" width="11.44140625" style="42"/>
    <col min="12545" max="12545" width="45.33203125" style="42" customWidth="1"/>
    <col min="12546" max="12546" width="10.6640625" style="42" customWidth="1"/>
    <col min="12547" max="12547" width="14.6640625" style="42" customWidth="1"/>
    <col min="12548" max="12548" width="10.6640625" style="42" customWidth="1"/>
    <col min="12549" max="12549" width="14.6640625" style="42" customWidth="1"/>
    <col min="12550" max="12550" width="4.6640625" style="42" customWidth="1"/>
    <col min="12551" max="12551" width="10.6640625" style="42" customWidth="1"/>
    <col min="12552" max="12552" width="9.6640625" style="42" customWidth="1"/>
    <col min="12553" max="12553" width="14.6640625" style="42" customWidth="1"/>
    <col min="12554" max="12554" width="9.6640625" style="42" customWidth="1"/>
    <col min="12555" max="12800" width="11.44140625" style="42"/>
    <col min="12801" max="12801" width="45.33203125" style="42" customWidth="1"/>
    <col min="12802" max="12802" width="10.6640625" style="42" customWidth="1"/>
    <col min="12803" max="12803" width="14.6640625" style="42" customWidth="1"/>
    <col min="12804" max="12804" width="10.6640625" style="42" customWidth="1"/>
    <col min="12805" max="12805" width="14.6640625" style="42" customWidth="1"/>
    <col min="12806" max="12806" width="4.6640625" style="42" customWidth="1"/>
    <col min="12807" max="12807" width="10.6640625" style="42" customWidth="1"/>
    <col min="12808" max="12808" width="9.6640625" style="42" customWidth="1"/>
    <col min="12809" max="12809" width="14.6640625" style="42" customWidth="1"/>
    <col min="12810" max="12810" width="9.6640625" style="42" customWidth="1"/>
    <col min="12811" max="13056" width="11.44140625" style="42"/>
    <col min="13057" max="13057" width="45.33203125" style="42" customWidth="1"/>
    <col min="13058" max="13058" width="10.6640625" style="42" customWidth="1"/>
    <col min="13059" max="13059" width="14.6640625" style="42" customWidth="1"/>
    <col min="13060" max="13060" width="10.6640625" style="42" customWidth="1"/>
    <col min="13061" max="13061" width="14.6640625" style="42" customWidth="1"/>
    <col min="13062" max="13062" width="4.6640625" style="42" customWidth="1"/>
    <col min="13063" max="13063" width="10.6640625" style="42" customWidth="1"/>
    <col min="13064" max="13064" width="9.6640625" style="42" customWidth="1"/>
    <col min="13065" max="13065" width="14.6640625" style="42" customWidth="1"/>
    <col min="13066" max="13066" width="9.6640625" style="42" customWidth="1"/>
    <col min="13067" max="13312" width="11.44140625" style="42"/>
    <col min="13313" max="13313" width="45.33203125" style="42" customWidth="1"/>
    <col min="13314" max="13314" width="10.6640625" style="42" customWidth="1"/>
    <col min="13315" max="13315" width="14.6640625" style="42" customWidth="1"/>
    <col min="13316" max="13316" width="10.6640625" style="42" customWidth="1"/>
    <col min="13317" max="13317" width="14.6640625" style="42" customWidth="1"/>
    <col min="13318" max="13318" width="4.6640625" style="42" customWidth="1"/>
    <col min="13319" max="13319" width="10.6640625" style="42" customWidth="1"/>
    <col min="13320" max="13320" width="9.6640625" style="42" customWidth="1"/>
    <col min="13321" max="13321" width="14.6640625" style="42" customWidth="1"/>
    <col min="13322" max="13322" width="9.6640625" style="42" customWidth="1"/>
    <col min="13323" max="13568" width="11.44140625" style="42"/>
    <col min="13569" max="13569" width="45.33203125" style="42" customWidth="1"/>
    <col min="13570" max="13570" width="10.6640625" style="42" customWidth="1"/>
    <col min="13571" max="13571" width="14.6640625" style="42" customWidth="1"/>
    <col min="13572" max="13572" width="10.6640625" style="42" customWidth="1"/>
    <col min="13573" max="13573" width="14.6640625" style="42" customWidth="1"/>
    <col min="13574" max="13574" width="4.6640625" style="42" customWidth="1"/>
    <col min="13575" max="13575" width="10.6640625" style="42" customWidth="1"/>
    <col min="13576" max="13576" width="9.6640625" style="42" customWidth="1"/>
    <col min="13577" max="13577" width="14.6640625" style="42" customWidth="1"/>
    <col min="13578" max="13578" width="9.6640625" style="42" customWidth="1"/>
    <col min="13579" max="13824" width="11.44140625" style="42"/>
    <col min="13825" max="13825" width="45.33203125" style="42" customWidth="1"/>
    <col min="13826" max="13826" width="10.6640625" style="42" customWidth="1"/>
    <col min="13827" max="13827" width="14.6640625" style="42" customWidth="1"/>
    <col min="13828" max="13828" width="10.6640625" style="42" customWidth="1"/>
    <col min="13829" max="13829" width="14.6640625" style="42" customWidth="1"/>
    <col min="13830" max="13830" width="4.6640625" style="42" customWidth="1"/>
    <col min="13831" max="13831" width="10.6640625" style="42" customWidth="1"/>
    <col min="13832" max="13832" width="9.6640625" style="42" customWidth="1"/>
    <col min="13833" max="13833" width="14.6640625" style="42" customWidth="1"/>
    <col min="13834" max="13834" width="9.6640625" style="42" customWidth="1"/>
    <col min="13835" max="14080" width="11.44140625" style="42"/>
    <col min="14081" max="14081" width="45.33203125" style="42" customWidth="1"/>
    <col min="14082" max="14082" width="10.6640625" style="42" customWidth="1"/>
    <col min="14083" max="14083" width="14.6640625" style="42" customWidth="1"/>
    <col min="14084" max="14084" width="10.6640625" style="42" customWidth="1"/>
    <col min="14085" max="14085" width="14.6640625" style="42" customWidth="1"/>
    <col min="14086" max="14086" width="4.6640625" style="42" customWidth="1"/>
    <col min="14087" max="14087" width="10.6640625" style="42" customWidth="1"/>
    <col min="14088" max="14088" width="9.6640625" style="42" customWidth="1"/>
    <col min="14089" max="14089" width="14.6640625" style="42" customWidth="1"/>
    <col min="14090" max="14090" width="9.6640625" style="42" customWidth="1"/>
    <col min="14091" max="14336" width="11.44140625" style="42"/>
    <col min="14337" max="14337" width="45.33203125" style="42" customWidth="1"/>
    <col min="14338" max="14338" width="10.6640625" style="42" customWidth="1"/>
    <col min="14339" max="14339" width="14.6640625" style="42" customWidth="1"/>
    <col min="14340" max="14340" width="10.6640625" style="42" customWidth="1"/>
    <col min="14341" max="14341" width="14.6640625" style="42" customWidth="1"/>
    <col min="14342" max="14342" width="4.6640625" style="42" customWidth="1"/>
    <col min="14343" max="14343" width="10.6640625" style="42" customWidth="1"/>
    <col min="14344" max="14344" width="9.6640625" style="42" customWidth="1"/>
    <col min="14345" max="14345" width="14.6640625" style="42" customWidth="1"/>
    <col min="14346" max="14346" width="9.6640625" style="42" customWidth="1"/>
    <col min="14347" max="14592" width="11.44140625" style="42"/>
    <col min="14593" max="14593" width="45.33203125" style="42" customWidth="1"/>
    <col min="14594" max="14594" width="10.6640625" style="42" customWidth="1"/>
    <col min="14595" max="14595" width="14.6640625" style="42" customWidth="1"/>
    <col min="14596" max="14596" width="10.6640625" style="42" customWidth="1"/>
    <col min="14597" max="14597" width="14.6640625" style="42" customWidth="1"/>
    <col min="14598" max="14598" width="4.6640625" style="42" customWidth="1"/>
    <col min="14599" max="14599" width="10.6640625" style="42" customWidth="1"/>
    <col min="14600" max="14600" width="9.6640625" style="42" customWidth="1"/>
    <col min="14601" max="14601" width="14.6640625" style="42" customWidth="1"/>
    <col min="14602" max="14602" width="9.6640625" style="42" customWidth="1"/>
    <col min="14603" max="14848" width="11.44140625" style="42"/>
    <col min="14849" max="14849" width="45.33203125" style="42" customWidth="1"/>
    <col min="14850" max="14850" width="10.6640625" style="42" customWidth="1"/>
    <col min="14851" max="14851" width="14.6640625" style="42" customWidth="1"/>
    <col min="14852" max="14852" width="10.6640625" style="42" customWidth="1"/>
    <col min="14853" max="14853" width="14.6640625" style="42" customWidth="1"/>
    <col min="14854" max="14854" width="4.6640625" style="42" customWidth="1"/>
    <col min="14855" max="14855" width="10.6640625" style="42" customWidth="1"/>
    <col min="14856" max="14856" width="9.6640625" style="42" customWidth="1"/>
    <col min="14857" max="14857" width="14.6640625" style="42" customWidth="1"/>
    <col min="14858" max="14858" width="9.6640625" style="42" customWidth="1"/>
    <col min="14859" max="15104" width="11.44140625" style="42"/>
    <col min="15105" max="15105" width="45.33203125" style="42" customWidth="1"/>
    <col min="15106" max="15106" width="10.6640625" style="42" customWidth="1"/>
    <col min="15107" max="15107" width="14.6640625" style="42" customWidth="1"/>
    <col min="15108" max="15108" width="10.6640625" style="42" customWidth="1"/>
    <col min="15109" max="15109" width="14.6640625" style="42" customWidth="1"/>
    <col min="15110" max="15110" width="4.6640625" style="42" customWidth="1"/>
    <col min="15111" max="15111" width="10.6640625" style="42" customWidth="1"/>
    <col min="15112" max="15112" width="9.6640625" style="42" customWidth="1"/>
    <col min="15113" max="15113" width="14.6640625" style="42" customWidth="1"/>
    <col min="15114" max="15114" width="9.6640625" style="42" customWidth="1"/>
    <col min="15115" max="15360" width="11.44140625" style="42"/>
    <col min="15361" max="15361" width="45.33203125" style="42" customWidth="1"/>
    <col min="15362" max="15362" width="10.6640625" style="42" customWidth="1"/>
    <col min="15363" max="15363" width="14.6640625" style="42" customWidth="1"/>
    <col min="15364" max="15364" width="10.6640625" style="42" customWidth="1"/>
    <col min="15365" max="15365" width="14.6640625" style="42" customWidth="1"/>
    <col min="15366" max="15366" width="4.6640625" style="42" customWidth="1"/>
    <col min="15367" max="15367" width="10.6640625" style="42" customWidth="1"/>
    <col min="15368" max="15368" width="9.6640625" style="42" customWidth="1"/>
    <col min="15369" max="15369" width="14.6640625" style="42" customWidth="1"/>
    <col min="15370" max="15370" width="9.6640625" style="42" customWidth="1"/>
    <col min="15371" max="15616" width="11.44140625" style="42"/>
    <col min="15617" max="15617" width="45.33203125" style="42" customWidth="1"/>
    <col min="15618" max="15618" width="10.6640625" style="42" customWidth="1"/>
    <col min="15619" max="15619" width="14.6640625" style="42" customWidth="1"/>
    <col min="15620" max="15620" width="10.6640625" style="42" customWidth="1"/>
    <col min="15621" max="15621" width="14.6640625" style="42" customWidth="1"/>
    <col min="15622" max="15622" width="4.6640625" style="42" customWidth="1"/>
    <col min="15623" max="15623" width="10.6640625" style="42" customWidth="1"/>
    <col min="15624" max="15624" width="9.6640625" style="42" customWidth="1"/>
    <col min="15625" max="15625" width="14.6640625" style="42" customWidth="1"/>
    <col min="15626" max="15626" width="9.6640625" style="42" customWidth="1"/>
    <col min="15627" max="15872" width="11.44140625" style="42"/>
    <col min="15873" max="15873" width="45.33203125" style="42" customWidth="1"/>
    <col min="15874" max="15874" width="10.6640625" style="42" customWidth="1"/>
    <col min="15875" max="15875" width="14.6640625" style="42" customWidth="1"/>
    <col min="15876" max="15876" width="10.6640625" style="42" customWidth="1"/>
    <col min="15877" max="15877" width="14.6640625" style="42" customWidth="1"/>
    <col min="15878" max="15878" width="4.6640625" style="42" customWidth="1"/>
    <col min="15879" max="15879" width="10.6640625" style="42" customWidth="1"/>
    <col min="15880" max="15880" width="9.6640625" style="42" customWidth="1"/>
    <col min="15881" max="15881" width="14.6640625" style="42" customWidth="1"/>
    <col min="15882" max="15882" width="9.6640625" style="42" customWidth="1"/>
    <col min="15883" max="16128" width="11.44140625" style="42"/>
    <col min="16129" max="16129" width="45.33203125" style="42" customWidth="1"/>
    <col min="16130" max="16130" width="10.6640625" style="42" customWidth="1"/>
    <col min="16131" max="16131" width="14.6640625" style="42" customWidth="1"/>
    <col min="16132" max="16132" width="10.6640625" style="42" customWidth="1"/>
    <col min="16133" max="16133" width="14.6640625" style="42" customWidth="1"/>
    <col min="16134" max="16134" width="4.6640625" style="42" customWidth="1"/>
    <col min="16135" max="16135" width="10.6640625" style="42" customWidth="1"/>
    <col min="16136" max="16136" width="9.6640625" style="42" customWidth="1"/>
    <col min="16137" max="16137" width="14.6640625" style="42" customWidth="1"/>
    <col min="16138" max="16138" width="9.6640625" style="42" customWidth="1"/>
    <col min="16139" max="16384" width="11.44140625" style="42"/>
  </cols>
  <sheetData>
    <row r="1" spans="1:10" s="78" customFormat="1" ht="45" customHeight="1">
      <c r="A1" s="81" t="s">
        <v>339</v>
      </c>
      <c r="B1" s="81"/>
      <c r="C1" s="81"/>
      <c r="D1" s="81"/>
      <c r="E1" s="81"/>
      <c r="F1" s="81"/>
      <c r="G1" s="81"/>
      <c r="H1" s="81"/>
      <c r="I1" s="81"/>
      <c r="J1" s="81"/>
    </row>
    <row r="2" spans="1:10" s="78" customFormat="1" ht="13.2" customHeight="1" thickBot="1">
      <c r="A2" s="99"/>
      <c r="B2" s="99"/>
      <c r="C2" s="99"/>
      <c r="D2" s="99"/>
      <c r="E2" s="99"/>
      <c r="F2" s="42"/>
      <c r="G2" s="42"/>
      <c r="H2" s="42"/>
      <c r="I2" s="42"/>
      <c r="J2" s="42"/>
    </row>
    <row r="3" spans="1:10" s="78" customFormat="1" ht="19.95" customHeight="1" thickBot="1">
      <c r="A3" s="99"/>
      <c r="B3" s="99"/>
      <c r="C3" s="99"/>
      <c r="D3" s="99"/>
      <c r="E3" s="99"/>
      <c r="F3" s="99"/>
      <c r="G3" s="1120" t="s">
        <v>2</v>
      </c>
      <c r="H3" s="1121"/>
      <c r="I3" s="1121"/>
      <c r="J3" s="1122"/>
    </row>
    <row r="4" spans="1:10" s="45" customFormat="1" ht="19.95" customHeight="1" thickBot="1">
      <c r="A4" s="1129"/>
      <c r="B4" s="1123">
        <v>2020</v>
      </c>
      <c r="C4" s="1124"/>
      <c r="D4" s="1125">
        <v>2021</v>
      </c>
      <c r="E4" s="1124"/>
      <c r="G4" s="1126" t="s">
        <v>325</v>
      </c>
      <c r="H4" s="1127"/>
      <c r="I4" s="1128" t="s">
        <v>326</v>
      </c>
      <c r="J4" s="1127"/>
    </row>
    <row r="5" spans="1:10" s="45" customFormat="1" ht="27" customHeight="1" thickBot="1">
      <c r="A5" s="1130"/>
      <c r="B5" s="547" t="s">
        <v>325</v>
      </c>
      <c r="C5" s="548" t="s">
        <v>5</v>
      </c>
      <c r="D5" s="547" t="s">
        <v>325</v>
      </c>
      <c r="E5" s="548" t="s">
        <v>5</v>
      </c>
      <c r="G5" s="555" t="s">
        <v>325</v>
      </c>
      <c r="H5" s="520" t="s">
        <v>6</v>
      </c>
      <c r="I5" s="556" t="s">
        <v>5</v>
      </c>
      <c r="J5" s="520" t="s">
        <v>6</v>
      </c>
    </row>
    <row r="6" spans="1:10" ht="18" customHeight="1">
      <c r="A6" s="250" t="s">
        <v>340</v>
      </c>
      <c r="B6" s="826">
        <v>3636</v>
      </c>
      <c r="C6" s="827">
        <v>15356.51</v>
      </c>
      <c r="D6" s="826">
        <v>4856</v>
      </c>
      <c r="E6" s="827">
        <v>16875.47</v>
      </c>
      <c r="F6" s="119"/>
      <c r="G6" s="828">
        <f>D6-B6</f>
        <v>1220</v>
      </c>
      <c r="H6" s="302">
        <f>(D6-B6)/B6</f>
        <v>0.33553355335533552</v>
      </c>
      <c r="I6" s="829">
        <f>E6-C6</f>
        <v>1518.9600000000009</v>
      </c>
      <c r="J6" s="302">
        <f>(E6-C6)/C6</f>
        <v>9.8913099395630963E-2</v>
      </c>
    </row>
    <row r="7" spans="1:10" ht="18" customHeight="1">
      <c r="A7" s="251" t="s">
        <v>341</v>
      </c>
      <c r="B7" s="830">
        <v>1543</v>
      </c>
      <c r="C7" s="831">
        <v>6070.65</v>
      </c>
      <c r="D7" s="830">
        <v>1702</v>
      </c>
      <c r="E7" s="831">
        <v>6406.49</v>
      </c>
      <c r="F7" s="119"/>
      <c r="G7" s="832">
        <f t="shared" ref="G7:G14" si="0">D7-B7</f>
        <v>159</v>
      </c>
      <c r="H7" s="810">
        <f t="shared" ref="H7:H14" si="1">(D7-B7)/B7</f>
        <v>0.10304601425793908</v>
      </c>
      <c r="I7" s="833">
        <f t="shared" ref="I7:I14" si="2">E7-C7</f>
        <v>335.84000000000015</v>
      </c>
      <c r="J7" s="810">
        <f t="shared" ref="J7:J14" si="3">(E7-C7)/C7</f>
        <v>5.5321917751805845E-2</v>
      </c>
    </row>
    <row r="8" spans="1:10" ht="18" customHeight="1">
      <c r="A8" s="251" t="s">
        <v>342</v>
      </c>
      <c r="B8" s="826">
        <v>25</v>
      </c>
      <c r="C8" s="827">
        <v>1045.2</v>
      </c>
      <c r="D8" s="826">
        <v>2</v>
      </c>
      <c r="E8" s="827">
        <v>18439.23</v>
      </c>
      <c r="F8" s="119"/>
      <c r="G8" s="832">
        <f t="shared" si="0"/>
        <v>-23</v>
      </c>
      <c r="H8" s="810">
        <f t="shared" si="1"/>
        <v>-0.92</v>
      </c>
      <c r="I8" s="833">
        <f t="shared" si="2"/>
        <v>17394.03</v>
      </c>
      <c r="J8" s="810">
        <f t="shared" si="3"/>
        <v>16.641819747416761</v>
      </c>
    </row>
    <row r="9" spans="1:10" ht="18" customHeight="1" thickBot="1">
      <c r="A9" s="252" t="s">
        <v>343</v>
      </c>
      <c r="B9" s="830">
        <v>80</v>
      </c>
      <c r="C9" s="831">
        <v>3921.85</v>
      </c>
      <c r="D9" s="830">
        <v>63</v>
      </c>
      <c r="E9" s="831">
        <v>2293.31</v>
      </c>
      <c r="F9" s="119"/>
      <c r="G9" s="834">
        <f t="shared" si="0"/>
        <v>-17</v>
      </c>
      <c r="H9" s="835">
        <f t="shared" si="1"/>
        <v>-0.21249999999999999</v>
      </c>
      <c r="I9" s="836">
        <f t="shared" si="2"/>
        <v>-1628.54</v>
      </c>
      <c r="J9" s="835">
        <f t="shared" si="3"/>
        <v>-0.41524790596274719</v>
      </c>
    </row>
    <row r="10" spans="1:10" ht="18" customHeight="1" thickBot="1">
      <c r="A10" s="120" t="s">
        <v>327</v>
      </c>
      <c r="B10" s="837">
        <f>SUM(B6:B9)</f>
        <v>5284</v>
      </c>
      <c r="C10" s="838">
        <f>SUM(C6:C9)</f>
        <v>26394.21</v>
      </c>
      <c r="D10" s="837">
        <f>SUM(D6:D9)</f>
        <v>6623</v>
      </c>
      <c r="E10" s="838">
        <f>SUM(E6:E9)</f>
        <v>44014.5</v>
      </c>
      <c r="F10" s="119"/>
      <c r="G10" s="839">
        <f t="shared" si="0"/>
        <v>1339</v>
      </c>
      <c r="H10" s="840">
        <f t="shared" si="1"/>
        <v>0.25340651021953065</v>
      </c>
      <c r="I10" s="841">
        <f t="shared" si="2"/>
        <v>17620.29</v>
      </c>
      <c r="J10" s="840">
        <f t="shared" si="3"/>
        <v>0.66758164006424137</v>
      </c>
    </row>
    <row r="11" spans="1:10" ht="18" customHeight="1" thickBot="1">
      <c r="A11" s="120" t="s">
        <v>328</v>
      </c>
      <c r="B11" s="837">
        <v>17</v>
      </c>
      <c r="C11" s="991">
        <v>760.16</v>
      </c>
      <c r="D11" s="837">
        <v>24</v>
      </c>
      <c r="E11" s="991">
        <v>9360.2900000000009</v>
      </c>
      <c r="F11" s="119"/>
      <c r="G11" s="842">
        <f t="shared" si="0"/>
        <v>7</v>
      </c>
      <c r="H11" s="843">
        <f t="shared" si="1"/>
        <v>0.41176470588235292</v>
      </c>
      <c r="I11" s="844">
        <f t="shared" si="2"/>
        <v>8600.130000000001</v>
      </c>
      <c r="J11" s="843">
        <f t="shared" si="3"/>
        <v>11.313578720269419</v>
      </c>
    </row>
    <row r="12" spans="1:10" ht="18" customHeight="1" thickBot="1">
      <c r="A12" s="549" t="s">
        <v>329</v>
      </c>
      <c r="B12" s="754">
        <f>+B10+B11</f>
        <v>5301</v>
      </c>
      <c r="C12" s="755">
        <f>+C10+C11</f>
        <v>27154.37</v>
      </c>
      <c r="D12" s="754">
        <f>+D10+D11</f>
        <v>6647</v>
      </c>
      <c r="E12" s="755">
        <f>+E10+E11</f>
        <v>53374.79</v>
      </c>
      <c r="F12" s="119"/>
      <c r="G12" s="964">
        <f t="shared" si="0"/>
        <v>1346</v>
      </c>
      <c r="H12" s="965">
        <f t="shared" si="1"/>
        <v>0.25391435578192795</v>
      </c>
      <c r="I12" s="966">
        <f t="shared" si="2"/>
        <v>26220.420000000002</v>
      </c>
      <c r="J12" s="965">
        <f t="shared" si="3"/>
        <v>0.96560590431669024</v>
      </c>
    </row>
    <row r="13" spans="1:10" ht="18" customHeight="1" thickBot="1">
      <c r="A13" s="120" t="s">
        <v>330</v>
      </c>
      <c r="B13" s="837">
        <v>13</v>
      </c>
      <c r="C13" s="991">
        <v>74380</v>
      </c>
      <c r="D13" s="837">
        <v>16</v>
      </c>
      <c r="E13" s="991">
        <v>11480.36</v>
      </c>
      <c r="F13" s="119"/>
      <c r="G13" s="842">
        <f t="shared" si="0"/>
        <v>3</v>
      </c>
      <c r="H13" s="843">
        <f t="shared" si="1"/>
        <v>0.23076923076923078</v>
      </c>
      <c r="I13" s="844">
        <f t="shared" si="2"/>
        <v>-62899.64</v>
      </c>
      <c r="J13" s="843">
        <f t="shared" si="3"/>
        <v>-0.84565259478354393</v>
      </c>
    </row>
    <row r="14" spans="1:10" ht="18" customHeight="1" thickBot="1">
      <c r="A14" s="590" t="s">
        <v>335</v>
      </c>
      <c r="B14" s="570">
        <f>+B12+B13</f>
        <v>5314</v>
      </c>
      <c r="C14" s="571">
        <f>+C12+C13</f>
        <v>101534.37</v>
      </c>
      <c r="D14" s="570">
        <f>+D12+D13</f>
        <v>6663</v>
      </c>
      <c r="E14" s="571">
        <f>+E12+E13</f>
        <v>64855.15</v>
      </c>
      <c r="F14" s="119"/>
      <c r="G14" s="964">
        <f t="shared" si="0"/>
        <v>1349</v>
      </c>
      <c r="H14" s="965">
        <f t="shared" si="1"/>
        <v>0.25385773428678959</v>
      </c>
      <c r="I14" s="966">
        <f t="shared" si="2"/>
        <v>-36679.219999999994</v>
      </c>
      <c r="J14" s="965">
        <f t="shared" si="3"/>
        <v>-0.36124929912895498</v>
      </c>
    </row>
    <row r="16" spans="1:10">
      <c r="A16" s="786"/>
    </row>
  </sheetData>
  <mergeCells count="6">
    <mergeCell ref="G3:J3"/>
    <mergeCell ref="A4:A5"/>
    <mergeCell ref="B4:C4"/>
    <mergeCell ref="D4:E4"/>
    <mergeCell ref="G4:H4"/>
    <mergeCell ref="I4:J4"/>
  </mergeCells>
  <printOptions horizontalCentered="1"/>
  <pageMargins left="0" right="0" top="0.35433070866141736" bottom="0.31496062992125984" header="0" footer="0.19685039370078741"/>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11"/>
  <sheetViews>
    <sheetView workbookViewId="0">
      <selection activeCell="D1" sqref="D1"/>
    </sheetView>
  </sheetViews>
  <sheetFormatPr baseColWidth="10" defaultRowHeight="13.2"/>
  <cols>
    <col min="1" max="1" width="26.33203125" style="42" customWidth="1"/>
    <col min="2" max="2" width="14.109375" style="42" customWidth="1"/>
    <col min="3" max="3" width="14.88671875" style="42" customWidth="1"/>
    <col min="4" max="4" width="14.44140625" style="42" customWidth="1"/>
    <col min="5" max="5" width="12.33203125" style="42" customWidth="1"/>
    <col min="6" max="256" width="11.44140625" style="42"/>
    <col min="257" max="257" width="26.109375" style="42" customWidth="1"/>
    <col min="258" max="260" width="17.6640625" style="42" customWidth="1"/>
    <col min="261" max="261" width="12.33203125" style="42" customWidth="1"/>
    <col min="262" max="512" width="11.44140625" style="42"/>
    <col min="513" max="513" width="26.109375" style="42" customWidth="1"/>
    <col min="514" max="516" width="17.6640625" style="42" customWidth="1"/>
    <col min="517" max="517" width="12.33203125" style="42" customWidth="1"/>
    <col min="518" max="768" width="11.44140625" style="42"/>
    <col min="769" max="769" width="26.109375" style="42" customWidth="1"/>
    <col min="770" max="772" width="17.6640625" style="42" customWidth="1"/>
    <col min="773" max="773" width="12.33203125" style="42" customWidth="1"/>
    <col min="774" max="1024" width="11.44140625" style="42"/>
    <col min="1025" max="1025" width="26.109375" style="42" customWidth="1"/>
    <col min="1026" max="1028" width="17.6640625" style="42" customWidth="1"/>
    <col min="1029" max="1029" width="12.33203125" style="42" customWidth="1"/>
    <col min="1030" max="1280" width="11.44140625" style="42"/>
    <col min="1281" max="1281" width="26.109375" style="42" customWidth="1"/>
    <col min="1282" max="1284" width="17.6640625" style="42" customWidth="1"/>
    <col min="1285" max="1285" width="12.33203125" style="42" customWidth="1"/>
    <col min="1286" max="1536" width="11.44140625" style="42"/>
    <col min="1537" max="1537" width="26.109375" style="42" customWidth="1"/>
    <col min="1538" max="1540" width="17.6640625" style="42" customWidth="1"/>
    <col min="1541" max="1541" width="12.33203125" style="42" customWidth="1"/>
    <col min="1542" max="1792" width="11.44140625" style="42"/>
    <col min="1793" max="1793" width="26.109375" style="42" customWidth="1"/>
    <col min="1794" max="1796" width="17.6640625" style="42" customWidth="1"/>
    <col min="1797" max="1797" width="12.33203125" style="42" customWidth="1"/>
    <col min="1798" max="2048" width="11.44140625" style="42"/>
    <col min="2049" max="2049" width="26.109375" style="42" customWidth="1"/>
    <col min="2050" max="2052" width="17.6640625" style="42" customWidth="1"/>
    <col min="2053" max="2053" width="12.33203125" style="42" customWidth="1"/>
    <col min="2054" max="2304" width="11.44140625" style="42"/>
    <col min="2305" max="2305" width="26.109375" style="42" customWidth="1"/>
    <col min="2306" max="2308" width="17.6640625" style="42" customWidth="1"/>
    <col min="2309" max="2309" width="12.33203125" style="42" customWidth="1"/>
    <col min="2310" max="2560" width="11.44140625" style="42"/>
    <col min="2561" max="2561" width="26.109375" style="42" customWidth="1"/>
    <col min="2562" max="2564" width="17.6640625" style="42" customWidth="1"/>
    <col min="2565" max="2565" width="12.33203125" style="42" customWidth="1"/>
    <col min="2566" max="2816" width="11.44140625" style="42"/>
    <col min="2817" max="2817" width="26.109375" style="42" customWidth="1"/>
    <col min="2818" max="2820" width="17.6640625" style="42" customWidth="1"/>
    <col min="2821" max="2821" width="12.33203125" style="42" customWidth="1"/>
    <col min="2822" max="3072" width="11.44140625" style="42"/>
    <col min="3073" max="3073" width="26.109375" style="42" customWidth="1"/>
    <col min="3074" max="3076" width="17.6640625" style="42" customWidth="1"/>
    <col min="3077" max="3077" width="12.33203125" style="42" customWidth="1"/>
    <col min="3078" max="3328" width="11.44140625" style="42"/>
    <col min="3329" max="3329" width="26.109375" style="42" customWidth="1"/>
    <col min="3330" max="3332" width="17.6640625" style="42" customWidth="1"/>
    <col min="3333" max="3333" width="12.33203125" style="42" customWidth="1"/>
    <col min="3334" max="3584" width="11.44140625" style="42"/>
    <col min="3585" max="3585" width="26.109375" style="42" customWidth="1"/>
    <col min="3586" max="3588" width="17.6640625" style="42" customWidth="1"/>
    <col min="3589" max="3589" width="12.33203125" style="42" customWidth="1"/>
    <col min="3590" max="3840" width="11.44140625" style="42"/>
    <col min="3841" max="3841" width="26.109375" style="42" customWidth="1"/>
    <col min="3842" max="3844" width="17.6640625" style="42" customWidth="1"/>
    <col min="3845" max="3845" width="12.33203125" style="42" customWidth="1"/>
    <col min="3846" max="4096" width="11.44140625" style="42"/>
    <col min="4097" max="4097" width="26.109375" style="42" customWidth="1"/>
    <col min="4098" max="4100" width="17.6640625" style="42" customWidth="1"/>
    <col min="4101" max="4101" width="12.33203125" style="42" customWidth="1"/>
    <col min="4102" max="4352" width="11.44140625" style="42"/>
    <col min="4353" max="4353" width="26.109375" style="42" customWidth="1"/>
    <col min="4354" max="4356" width="17.6640625" style="42" customWidth="1"/>
    <col min="4357" max="4357" width="12.33203125" style="42" customWidth="1"/>
    <col min="4358" max="4608" width="11.44140625" style="42"/>
    <col min="4609" max="4609" width="26.109375" style="42" customWidth="1"/>
    <col min="4610" max="4612" width="17.6640625" style="42" customWidth="1"/>
    <col min="4613" max="4613" width="12.33203125" style="42" customWidth="1"/>
    <col min="4614" max="4864" width="11.44140625" style="42"/>
    <col min="4865" max="4865" width="26.109375" style="42" customWidth="1"/>
    <col min="4866" max="4868" width="17.6640625" style="42" customWidth="1"/>
    <col min="4869" max="4869" width="12.33203125" style="42" customWidth="1"/>
    <col min="4870" max="5120" width="11.44140625" style="42"/>
    <col min="5121" max="5121" width="26.109375" style="42" customWidth="1"/>
    <col min="5122" max="5124" width="17.6640625" style="42" customWidth="1"/>
    <col min="5125" max="5125" width="12.33203125" style="42" customWidth="1"/>
    <col min="5126" max="5376" width="11.44140625" style="42"/>
    <col min="5377" max="5377" width="26.109375" style="42" customWidth="1"/>
    <col min="5378" max="5380" width="17.6640625" style="42" customWidth="1"/>
    <col min="5381" max="5381" width="12.33203125" style="42" customWidth="1"/>
    <col min="5382" max="5632" width="11.44140625" style="42"/>
    <col min="5633" max="5633" width="26.109375" style="42" customWidth="1"/>
    <col min="5634" max="5636" width="17.6640625" style="42" customWidth="1"/>
    <col min="5637" max="5637" width="12.33203125" style="42" customWidth="1"/>
    <col min="5638" max="5888" width="11.44140625" style="42"/>
    <col min="5889" max="5889" width="26.109375" style="42" customWidth="1"/>
    <col min="5890" max="5892" width="17.6640625" style="42" customWidth="1"/>
    <col min="5893" max="5893" width="12.33203125" style="42" customWidth="1"/>
    <col min="5894" max="6144" width="11.44140625" style="42"/>
    <col min="6145" max="6145" width="26.109375" style="42" customWidth="1"/>
    <col min="6146" max="6148" width="17.6640625" style="42" customWidth="1"/>
    <col min="6149" max="6149" width="12.33203125" style="42" customWidth="1"/>
    <col min="6150" max="6400" width="11.44140625" style="42"/>
    <col min="6401" max="6401" width="26.109375" style="42" customWidth="1"/>
    <col min="6402" max="6404" width="17.6640625" style="42" customWidth="1"/>
    <col min="6405" max="6405" width="12.33203125" style="42" customWidth="1"/>
    <col min="6406" max="6656" width="11.44140625" style="42"/>
    <col min="6657" max="6657" width="26.109375" style="42" customWidth="1"/>
    <col min="6658" max="6660" width="17.6640625" style="42" customWidth="1"/>
    <col min="6661" max="6661" width="12.33203125" style="42" customWidth="1"/>
    <col min="6662" max="6912" width="11.44140625" style="42"/>
    <col min="6913" max="6913" width="26.109375" style="42" customWidth="1"/>
    <col min="6914" max="6916" width="17.6640625" style="42" customWidth="1"/>
    <col min="6917" max="6917" width="12.33203125" style="42" customWidth="1"/>
    <col min="6918" max="7168" width="11.44140625" style="42"/>
    <col min="7169" max="7169" width="26.109375" style="42" customWidth="1"/>
    <col min="7170" max="7172" width="17.6640625" style="42" customWidth="1"/>
    <col min="7173" max="7173" width="12.33203125" style="42" customWidth="1"/>
    <col min="7174" max="7424" width="11.44140625" style="42"/>
    <col min="7425" max="7425" width="26.109375" style="42" customWidth="1"/>
    <col min="7426" max="7428" width="17.6640625" style="42" customWidth="1"/>
    <col min="7429" max="7429" width="12.33203125" style="42" customWidth="1"/>
    <col min="7430" max="7680" width="11.44140625" style="42"/>
    <col min="7681" max="7681" width="26.109375" style="42" customWidth="1"/>
    <col min="7682" max="7684" width="17.6640625" style="42" customWidth="1"/>
    <col min="7685" max="7685" width="12.33203125" style="42" customWidth="1"/>
    <col min="7686" max="7936" width="11.44140625" style="42"/>
    <col min="7937" max="7937" width="26.109375" style="42" customWidth="1"/>
    <col min="7938" max="7940" width="17.6640625" style="42" customWidth="1"/>
    <col min="7941" max="7941" width="12.33203125" style="42" customWidth="1"/>
    <col min="7942" max="8192" width="11.44140625" style="42"/>
    <col min="8193" max="8193" width="26.109375" style="42" customWidth="1"/>
    <col min="8194" max="8196" width="17.6640625" style="42" customWidth="1"/>
    <col min="8197" max="8197" width="12.33203125" style="42" customWidth="1"/>
    <col min="8198" max="8448" width="11.44140625" style="42"/>
    <col min="8449" max="8449" width="26.109375" style="42" customWidth="1"/>
    <col min="8450" max="8452" width="17.6640625" style="42" customWidth="1"/>
    <col min="8453" max="8453" width="12.33203125" style="42" customWidth="1"/>
    <col min="8454" max="8704" width="11.44140625" style="42"/>
    <col min="8705" max="8705" width="26.109375" style="42" customWidth="1"/>
    <col min="8706" max="8708" width="17.6640625" style="42" customWidth="1"/>
    <col min="8709" max="8709" width="12.33203125" style="42" customWidth="1"/>
    <col min="8710" max="8960" width="11.44140625" style="42"/>
    <col min="8961" max="8961" width="26.109375" style="42" customWidth="1"/>
    <col min="8962" max="8964" width="17.6640625" style="42" customWidth="1"/>
    <col min="8965" max="8965" width="12.33203125" style="42" customWidth="1"/>
    <col min="8966" max="9216" width="11.44140625" style="42"/>
    <col min="9217" max="9217" width="26.109375" style="42" customWidth="1"/>
    <col min="9218" max="9220" width="17.6640625" style="42" customWidth="1"/>
    <col min="9221" max="9221" width="12.33203125" style="42" customWidth="1"/>
    <col min="9222" max="9472" width="11.44140625" style="42"/>
    <col min="9473" max="9473" width="26.109375" style="42" customWidth="1"/>
    <col min="9474" max="9476" width="17.6640625" style="42" customWidth="1"/>
    <col min="9477" max="9477" width="12.33203125" style="42" customWidth="1"/>
    <col min="9478" max="9728" width="11.44140625" style="42"/>
    <col min="9729" max="9729" width="26.109375" style="42" customWidth="1"/>
    <col min="9730" max="9732" width="17.6640625" style="42" customWidth="1"/>
    <col min="9733" max="9733" width="12.33203125" style="42" customWidth="1"/>
    <col min="9734" max="9984" width="11.44140625" style="42"/>
    <col min="9985" max="9985" width="26.109375" style="42" customWidth="1"/>
    <col min="9986" max="9988" width="17.6640625" style="42" customWidth="1"/>
    <col min="9989" max="9989" width="12.33203125" style="42" customWidth="1"/>
    <col min="9990" max="10240" width="11.44140625" style="42"/>
    <col min="10241" max="10241" width="26.109375" style="42" customWidth="1"/>
    <col min="10242" max="10244" width="17.6640625" style="42" customWidth="1"/>
    <col min="10245" max="10245" width="12.33203125" style="42" customWidth="1"/>
    <col min="10246" max="10496" width="11.44140625" style="42"/>
    <col min="10497" max="10497" width="26.109375" style="42" customWidth="1"/>
    <col min="10498" max="10500" width="17.6640625" style="42" customWidth="1"/>
    <col min="10501" max="10501" width="12.33203125" style="42" customWidth="1"/>
    <col min="10502" max="10752" width="11.44140625" style="42"/>
    <col min="10753" max="10753" width="26.109375" style="42" customWidth="1"/>
    <col min="10754" max="10756" width="17.6640625" style="42" customWidth="1"/>
    <col min="10757" max="10757" width="12.33203125" style="42" customWidth="1"/>
    <col min="10758" max="11008" width="11.44140625" style="42"/>
    <col min="11009" max="11009" width="26.109375" style="42" customWidth="1"/>
    <col min="11010" max="11012" width="17.6640625" style="42" customWidth="1"/>
    <col min="11013" max="11013" width="12.33203125" style="42" customWidth="1"/>
    <col min="11014" max="11264" width="11.44140625" style="42"/>
    <col min="11265" max="11265" width="26.109375" style="42" customWidth="1"/>
    <col min="11266" max="11268" width="17.6640625" style="42" customWidth="1"/>
    <col min="11269" max="11269" width="12.33203125" style="42" customWidth="1"/>
    <col min="11270" max="11520" width="11.44140625" style="42"/>
    <col min="11521" max="11521" width="26.109375" style="42" customWidth="1"/>
    <col min="11522" max="11524" width="17.6640625" style="42" customWidth="1"/>
    <col min="11525" max="11525" width="12.33203125" style="42" customWidth="1"/>
    <col min="11526" max="11776" width="11.44140625" style="42"/>
    <col min="11777" max="11777" width="26.109375" style="42" customWidth="1"/>
    <col min="11778" max="11780" width="17.6640625" style="42" customWidth="1"/>
    <col min="11781" max="11781" width="12.33203125" style="42" customWidth="1"/>
    <col min="11782" max="12032" width="11.44140625" style="42"/>
    <col min="12033" max="12033" width="26.109375" style="42" customWidth="1"/>
    <col min="12034" max="12036" width="17.6640625" style="42" customWidth="1"/>
    <col min="12037" max="12037" width="12.33203125" style="42" customWidth="1"/>
    <col min="12038" max="12288" width="11.44140625" style="42"/>
    <col min="12289" max="12289" width="26.109375" style="42" customWidth="1"/>
    <col min="12290" max="12292" width="17.6640625" style="42" customWidth="1"/>
    <col min="12293" max="12293" width="12.33203125" style="42" customWidth="1"/>
    <col min="12294" max="12544" width="11.44140625" style="42"/>
    <col min="12545" max="12545" width="26.109375" style="42" customWidth="1"/>
    <col min="12546" max="12548" width="17.6640625" style="42" customWidth="1"/>
    <col min="12549" max="12549" width="12.33203125" style="42" customWidth="1"/>
    <col min="12550" max="12800" width="11.44140625" style="42"/>
    <col min="12801" max="12801" width="26.109375" style="42" customWidth="1"/>
    <col min="12802" max="12804" width="17.6640625" style="42" customWidth="1"/>
    <col min="12805" max="12805" width="12.33203125" style="42" customWidth="1"/>
    <col min="12806" max="13056" width="11.44140625" style="42"/>
    <col min="13057" max="13057" width="26.109375" style="42" customWidth="1"/>
    <col min="13058" max="13060" width="17.6640625" style="42" customWidth="1"/>
    <col min="13061" max="13061" width="12.33203125" style="42" customWidth="1"/>
    <col min="13062" max="13312" width="11.44140625" style="42"/>
    <col min="13313" max="13313" width="26.109375" style="42" customWidth="1"/>
    <col min="13314" max="13316" width="17.6640625" style="42" customWidth="1"/>
    <col min="13317" max="13317" width="12.33203125" style="42" customWidth="1"/>
    <col min="13318" max="13568" width="11.44140625" style="42"/>
    <col min="13569" max="13569" width="26.109375" style="42" customWidth="1"/>
    <col min="13570" max="13572" width="17.6640625" style="42" customWidth="1"/>
    <col min="13573" max="13573" width="12.33203125" style="42" customWidth="1"/>
    <col min="13574" max="13824" width="11.44140625" style="42"/>
    <col min="13825" max="13825" width="26.109375" style="42" customWidth="1"/>
    <col min="13826" max="13828" width="17.6640625" style="42" customWidth="1"/>
    <col min="13829" max="13829" width="12.33203125" style="42" customWidth="1"/>
    <col min="13830" max="14080" width="11.44140625" style="42"/>
    <col min="14081" max="14081" width="26.109375" style="42" customWidth="1"/>
    <col min="14082" max="14084" width="17.6640625" style="42" customWidth="1"/>
    <col min="14085" max="14085" width="12.33203125" style="42" customWidth="1"/>
    <col min="14086" max="14336" width="11.44140625" style="42"/>
    <col min="14337" max="14337" width="26.109375" style="42" customWidth="1"/>
    <col min="14338" max="14340" width="17.6640625" style="42" customWidth="1"/>
    <col min="14341" max="14341" width="12.33203125" style="42" customWidth="1"/>
    <col min="14342" max="14592" width="11.44140625" style="42"/>
    <col min="14593" max="14593" width="26.109375" style="42" customWidth="1"/>
    <col min="14594" max="14596" width="17.6640625" style="42" customWidth="1"/>
    <col min="14597" max="14597" width="12.33203125" style="42" customWidth="1"/>
    <col min="14598" max="14848" width="11.44140625" style="42"/>
    <col min="14849" max="14849" width="26.109375" style="42" customWidth="1"/>
    <col min="14850" max="14852" width="17.6640625" style="42" customWidth="1"/>
    <col min="14853" max="14853" width="12.33203125" style="42" customWidth="1"/>
    <col min="14854" max="15104" width="11.44140625" style="42"/>
    <col min="15105" max="15105" width="26.109375" style="42" customWidth="1"/>
    <col min="15106" max="15108" width="17.6640625" style="42" customWidth="1"/>
    <col min="15109" max="15109" width="12.33203125" style="42" customWidth="1"/>
    <col min="15110" max="15360" width="11.44140625" style="42"/>
    <col min="15361" max="15361" width="26.109375" style="42" customWidth="1"/>
    <col min="15362" max="15364" width="17.6640625" style="42" customWidth="1"/>
    <col min="15365" max="15365" width="12.33203125" style="42" customWidth="1"/>
    <col min="15366" max="15616" width="11.44140625" style="42"/>
    <col min="15617" max="15617" width="26.109375" style="42" customWidth="1"/>
    <col min="15618" max="15620" width="17.6640625" style="42" customWidth="1"/>
    <col min="15621" max="15621" width="12.33203125" style="42" customWidth="1"/>
    <col min="15622" max="15872" width="11.44140625" style="42"/>
    <col min="15873" max="15873" width="26.109375" style="42" customWidth="1"/>
    <col min="15874" max="15876" width="17.6640625" style="42" customWidth="1"/>
    <col min="15877" max="15877" width="12.33203125" style="42" customWidth="1"/>
    <col min="15878" max="16128" width="11.44140625" style="42"/>
    <col min="16129" max="16129" width="26.109375" style="42" customWidth="1"/>
    <col min="16130" max="16132" width="17.6640625" style="42" customWidth="1"/>
    <col min="16133" max="16133" width="12.33203125" style="42" customWidth="1"/>
    <col min="16134" max="16384" width="11.44140625" style="42"/>
  </cols>
  <sheetData>
    <row r="1" spans="1:6" s="78" customFormat="1" ht="53.4" customHeight="1">
      <c r="A1" s="81" t="s">
        <v>344</v>
      </c>
      <c r="B1" s="105"/>
      <c r="C1" s="105"/>
      <c r="D1" s="105"/>
      <c r="E1" s="105"/>
      <c r="F1" s="80"/>
    </row>
    <row r="2" spans="1:6" ht="13.8" thickBot="1"/>
    <row r="3" spans="1:6" s="45" customFormat="1" ht="19.95" customHeight="1">
      <c r="A3" s="1131" t="s">
        <v>345</v>
      </c>
      <c r="B3" s="1133" t="s">
        <v>346</v>
      </c>
      <c r="C3" s="1134"/>
      <c r="D3" s="1135" t="s">
        <v>347</v>
      </c>
    </row>
    <row r="4" spans="1:6" s="45" customFormat="1" ht="19.95" customHeight="1" thickBot="1">
      <c r="A4" s="1132"/>
      <c r="B4" s="591" t="s">
        <v>348</v>
      </c>
      <c r="C4" s="592" t="s">
        <v>349</v>
      </c>
      <c r="D4" s="1136"/>
    </row>
    <row r="5" spans="1:6" s="45" customFormat="1" ht="18" customHeight="1">
      <c r="A5" s="847" t="s">
        <v>163</v>
      </c>
      <c r="B5" s="848">
        <v>3586.7</v>
      </c>
      <c r="C5" s="849">
        <v>609.52</v>
      </c>
      <c r="D5" s="850">
        <f t="shared" ref="D5:D10" si="0">SUM(B5:C5)</f>
        <v>4196.2199999999993</v>
      </c>
    </row>
    <row r="6" spans="1:6" s="45" customFormat="1" ht="18" customHeight="1">
      <c r="A6" s="851" t="s">
        <v>165</v>
      </c>
      <c r="B6" s="852">
        <v>3181.1299999999997</v>
      </c>
      <c r="C6" s="853">
        <v>859.25</v>
      </c>
      <c r="D6" s="850">
        <f t="shared" si="0"/>
        <v>4040.3799999999997</v>
      </c>
    </row>
    <row r="7" spans="1:6" s="45" customFormat="1" ht="18" customHeight="1">
      <c r="A7" s="851" t="s">
        <v>350</v>
      </c>
      <c r="B7" s="852">
        <v>88.58</v>
      </c>
      <c r="C7" s="853">
        <v>0</v>
      </c>
      <c r="D7" s="850">
        <f t="shared" si="0"/>
        <v>88.58</v>
      </c>
    </row>
    <row r="8" spans="1:6" s="45" customFormat="1" ht="18" customHeight="1">
      <c r="A8" s="851" t="s">
        <v>351</v>
      </c>
      <c r="B8" s="852">
        <v>263.33</v>
      </c>
      <c r="C8" s="853">
        <v>0</v>
      </c>
      <c r="D8" s="850">
        <f t="shared" si="0"/>
        <v>263.33</v>
      </c>
    </row>
    <row r="9" spans="1:6" s="45" customFormat="1" ht="18" customHeight="1">
      <c r="A9" s="851" t="s">
        <v>323</v>
      </c>
      <c r="B9" s="852">
        <v>7229.84</v>
      </c>
      <c r="C9" s="853">
        <v>1029.3499999999999</v>
      </c>
      <c r="D9" s="854">
        <f t="shared" si="0"/>
        <v>8259.19</v>
      </c>
    </row>
    <row r="10" spans="1:6" s="45" customFormat="1" ht="18" customHeight="1">
      <c r="A10" s="851" t="s">
        <v>352</v>
      </c>
      <c r="B10" s="852">
        <v>0</v>
      </c>
      <c r="C10" s="853">
        <v>27.77</v>
      </c>
      <c r="D10" s="854">
        <f t="shared" si="0"/>
        <v>27.77</v>
      </c>
    </row>
    <row r="11" spans="1:6" s="45" customFormat="1" ht="14.4" thickBot="1">
      <c r="A11" s="855" t="s">
        <v>353</v>
      </c>
      <c r="B11" s="856">
        <f>SUM(B5:B10)</f>
        <v>14349.58</v>
      </c>
      <c r="C11" s="857">
        <f>SUM(C5:C10)</f>
        <v>2525.89</v>
      </c>
      <c r="D11" s="858">
        <f>SUM(D5:D10)</f>
        <v>16875.469999999998</v>
      </c>
    </row>
  </sheetData>
  <mergeCells count="3">
    <mergeCell ref="A3:A4"/>
    <mergeCell ref="B3:C3"/>
    <mergeCell ref="D3:D4"/>
  </mergeCells>
  <printOptions horizontalCentered="1"/>
  <pageMargins left="0" right="0" top="0.35433070866141736" bottom="0.31496062992125984" header="0" footer="0.19685039370078741"/>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11"/>
  <sheetViews>
    <sheetView zoomScaleNormal="100" workbookViewId="0">
      <selection activeCell="W38" sqref="W38"/>
    </sheetView>
  </sheetViews>
  <sheetFormatPr baseColWidth="10" defaultRowHeight="13.2"/>
  <cols>
    <col min="1" max="1" width="36.5546875" style="42" customWidth="1"/>
    <col min="2" max="2" width="14" style="42" customWidth="1"/>
    <col min="3" max="3" width="14.6640625" style="42" bestFit="1" customWidth="1"/>
    <col min="4" max="4" width="14.88671875" style="42" customWidth="1"/>
    <col min="5" max="256" width="11.44140625" style="42"/>
    <col min="257" max="257" width="42.33203125" style="42" bestFit="1" customWidth="1"/>
    <col min="258" max="258" width="14.5546875" style="42" bestFit="1" customWidth="1"/>
    <col min="259" max="259" width="14.6640625" style="42" bestFit="1" customWidth="1"/>
    <col min="260" max="260" width="14.5546875" style="42" bestFit="1" customWidth="1"/>
    <col min="261" max="512" width="11.44140625" style="42"/>
    <col min="513" max="513" width="42.33203125" style="42" bestFit="1" customWidth="1"/>
    <col min="514" max="514" width="14.5546875" style="42" bestFit="1" customWidth="1"/>
    <col min="515" max="515" width="14.6640625" style="42" bestFit="1" customWidth="1"/>
    <col min="516" max="516" width="14.5546875" style="42" bestFit="1" customWidth="1"/>
    <col min="517" max="768" width="11.44140625" style="42"/>
    <col min="769" max="769" width="42.33203125" style="42" bestFit="1" customWidth="1"/>
    <col min="770" max="770" width="14.5546875" style="42" bestFit="1" customWidth="1"/>
    <col min="771" max="771" width="14.6640625" style="42" bestFit="1" customWidth="1"/>
    <col min="772" max="772" width="14.5546875" style="42" bestFit="1" customWidth="1"/>
    <col min="773" max="1024" width="11.44140625" style="42"/>
    <col min="1025" max="1025" width="42.33203125" style="42" bestFit="1" customWidth="1"/>
    <col min="1026" max="1026" width="14.5546875" style="42" bestFit="1" customWidth="1"/>
    <col min="1027" max="1027" width="14.6640625" style="42" bestFit="1" customWidth="1"/>
    <col min="1028" max="1028" width="14.5546875" style="42" bestFit="1" customWidth="1"/>
    <col min="1029" max="1280" width="11.44140625" style="42"/>
    <col min="1281" max="1281" width="42.33203125" style="42" bestFit="1" customWidth="1"/>
    <col min="1282" max="1282" width="14.5546875" style="42" bestFit="1" customWidth="1"/>
    <col min="1283" max="1283" width="14.6640625" style="42" bestFit="1" customWidth="1"/>
    <col min="1284" max="1284" width="14.5546875" style="42" bestFit="1" customWidth="1"/>
    <col min="1285" max="1536" width="11.44140625" style="42"/>
    <col min="1537" max="1537" width="42.33203125" style="42" bestFit="1" customWidth="1"/>
    <col min="1538" max="1538" width="14.5546875" style="42" bestFit="1" customWidth="1"/>
    <col min="1539" max="1539" width="14.6640625" style="42" bestFit="1" customWidth="1"/>
    <col min="1540" max="1540" width="14.5546875" style="42" bestFit="1" customWidth="1"/>
    <col min="1541" max="1792" width="11.44140625" style="42"/>
    <col min="1793" max="1793" width="42.33203125" style="42" bestFit="1" customWidth="1"/>
    <col min="1794" max="1794" width="14.5546875" style="42" bestFit="1" customWidth="1"/>
    <col min="1795" max="1795" width="14.6640625" style="42" bestFit="1" customWidth="1"/>
    <col min="1796" max="1796" width="14.5546875" style="42" bestFit="1" customWidth="1"/>
    <col min="1797" max="2048" width="11.44140625" style="42"/>
    <col min="2049" max="2049" width="42.33203125" style="42" bestFit="1" customWidth="1"/>
    <col min="2050" max="2050" width="14.5546875" style="42" bestFit="1" customWidth="1"/>
    <col min="2051" max="2051" width="14.6640625" style="42" bestFit="1" customWidth="1"/>
    <col min="2052" max="2052" width="14.5546875" style="42" bestFit="1" customWidth="1"/>
    <col min="2053" max="2304" width="11.44140625" style="42"/>
    <col min="2305" max="2305" width="42.33203125" style="42" bestFit="1" customWidth="1"/>
    <col min="2306" max="2306" width="14.5546875" style="42" bestFit="1" customWidth="1"/>
    <col min="2307" max="2307" width="14.6640625" style="42" bestFit="1" customWidth="1"/>
    <col min="2308" max="2308" width="14.5546875" style="42" bestFit="1" customWidth="1"/>
    <col min="2309" max="2560" width="11.44140625" style="42"/>
    <col min="2561" max="2561" width="42.33203125" style="42" bestFit="1" customWidth="1"/>
    <col min="2562" max="2562" width="14.5546875" style="42" bestFit="1" customWidth="1"/>
    <col min="2563" max="2563" width="14.6640625" style="42" bestFit="1" customWidth="1"/>
    <col min="2564" max="2564" width="14.5546875" style="42" bestFit="1" customWidth="1"/>
    <col min="2565" max="2816" width="11.44140625" style="42"/>
    <col min="2817" max="2817" width="42.33203125" style="42" bestFit="1" customWidth="1"/>
    <col min="2818" max="2818" width="14.5546875" style="42" bestFit="1" customWidth="1"/>
    <col min="2819" max="2819" width="14.6640625" style="42" bestFit="1" customWidth="1"/>
    <col min="2820" max="2820" width="14.5546875" style="42" bestFit="1" customWidth="1"/>
    <col min="2821" max="3072" width="11.44140625" style="42"/>
    <col min="3073" max="3073" width="42.33203125" style="42" bestFit="1" customWidth="1"/>
    <col min="3074" max="3074" width="14.5546875" style="42" bestFit="1" customWidth="1"/>
    <col min="3075" max="3075" width="14.6640625" style="42" bestFit="1" customWidth="1"/>
    <col min="3076" max="3076" width="14.5546875" style="42" bestFit="1" customWidth="1"/>
    <col min="3077" max="3328" width="11.44140625" style="42"/>
    <col min="3329" max="3329" width="42.33203125" style="42" bestFit="1" customWidth="1"/>
    <col min="3330" max="3330" width="14.5546875" style="42" bestFit="1" customWidth="1"/>
    <col min="3331" max="3331" width="14.6640625" style="42" bestFit="1" customWidth="1"/>
    <col min="3332" max="3332" width="14.5546875" style="42" bestFit="1" customWidth="1"/>
    <col min="3333" max="3584" width="11.44140625" style="42"/>
    <col min="3585" max="3585" width="42.33203125" style="42" bestFit="1" customWidth="1"/>
    <col min="3586" max="3586" width="14.5546875" style="42" bestFit="1" customWidth="1"/>
    <col min="3587" max="3587" width="14.6640625" style="42" bestFit="1" customWidth="1"/>
    <col min="3588" max="3588" width="14.5546875" style="42" bestFit="1" customWidth="1"/>
    <col min="3589" max="3840" width="11.44140625" style="42"/>
    <col min="3841" max="3841" width="42.33203125" style="42" bestFit="1" customWidth="1"/>
    <col min="3842" max="3842" width="14.5546875" style="42" bestFit="1" customWidth="1"/>
    <col min="3843" max="3843" width="14.6640625" style="42" bestFit="1" customWidth="1"/>
    <col min="3844" max="3844" width="14.5546875" style="42" bestFit="1" customWidth="1"/>
    <col min="3845" max="4096" width="11.44140625" style="42"/>
    <col min="4097" max="4097" width="42.33203125" style="42" bestFit="1" customWidth="1"/>
    <col min="4098" max="4098" width="14.5546875" style="42" bestFit="1" customWidth="1"/>
    <col min="4099" max="4099" width="14.6640625" style="42" bestFit="1" customWidth="1"/>
    <col min="4100" max="4100" width="14.5546875" style="42" bestFit="1" customWidth="1"/>
    <col min="4101" max="4352" width="11.44140625" style="42"/>
    <col min="4353" max="4353" width="42.33203125" style="42" bestFit="1" customWidth="1"/>
    <col min="4354" max="4354" width="14.5546875" style="42" bestFit="1" customWidth="1"/>
    <col min="4355" max="4355" width="14.6640625" style="42" bestFit="1" customWidth="1"/>
    <col min="4356" max="4356" width="14.5546875" style="42" bestFit="1" customWidth="1"/>
    <col min="4357" max="4608" width="11.44140625" style="42"/>
    <col min="4609" max="4609" width="42.33203125" style="42" bestFit="1" customWidth="1"/>
    <col min="4610" max="4610" width="14.5546875" style="42" bestFit="1" customWidth="1"/>
    <col min="4611" max="4611" width="14.6640625" style="42" bestFit="1" customWidth="1"/>
    <col min="4612" max="4612" width="14.5546875" style="42" bestFit="1" customWidth="1"/>
    <col min="4613" max="4864" width="11.44140625" style="42"/>
    <col min="4865" max="4865" width="42.33203125" style="42" bestFit="1" customWidth="1"/>
    <col min="4866" max="4866" width="14.5546875" style="42" bestFit="1" customWidth="1"/>
    <col min="4867" max="4867" width="14.6640625" style="42" bestFit="1" customWidth="1"/>
    <col min="4868" max="4868" width="14.5546875" style="42" bestFit="1" customWidth="1"/>
    <col min="4869" max="5120" width="11.44140625" style="42"/>
    <col min="5121" max="5121" width="42.33203125" style="42" bestFit="1" customWidth="1"/>
    <col min="5122" max="5122" width="14.5546875" style="42" bestFit="1" customWidth="1"/>
    <col min="5123" max="5123" width="14.6640625" style="42" bestFit="1" customWidth="1"/>
    <col min="5124" max="5124" width="14.5546875" style="42" bestFit="1" customWidth="1"/>
    <col min="5125" max="5376" width="11.44140625" style="42"/>
    <col min="5377" max="5377" width="42.33203125" style="42" bestFit="1" customWidth="1"/>
    <col min="5378" max="5378" width="14.5546875" style="42" bestFit="1" customWidth="1"/>
    <col min="5379" max="5379" width="14.6640625" style="42" bestFit="1" customWidth="1"/>
    <col min="5380" max="5380" width="14.5546875" style="42" bestFit="1" customWidth="1"/>
    <col min="5381" max="5632" width="11.44140625" style="42"/>
    <col min="5633" max="5633" width="42.33203125" style="42" bestFit="1" customWidth="1"/>
    <col min="5634" max="5634" width="14.5546875" style="42" bestFit="1" customWidth="1"/>
    <col min="5635" max="5635" width="14.6640625" style="42" bestFit="1" customWidth="1"/>
    <col min="5636" max="5636" width="14.5546875" style="42" bestFit="1" customWidth="1"/>
    <col min="5637" max="5888" width="11.44140625" style="42"/>
    <col min="5889" max="5889" width="42.33203125" style="42" bestFit="1" customWidth="1"/>
    <col min="5890" max="5890" width="14.5546875" style="42" bestFit="1" customWidth="1"/>
    <col min="5891" max="5891" width="14.6640625" style="42" bestFit="1" customWidth="1"/>
    <col min="5892" max="5892" width="14.5546875" style="42" bestFit="1" customWidth="1"/>
    <col min="5893" max="6144" width="11.44140625" style="42"/>
    <col min="6145" max="6145" width="42.33203125" style="42" bestFit="1" customWidth="1"/>
    <col min="6146" max="6146" width="14.5546875" style="42" bestFit="1" customWidth="1"/>
    <col min="6147" max="6147" width="14.6640625" style="42" bestFit="1" customWidth="1"/>
    <col min="6148" max="6148" width="14.5546875" style="42" bestFit="1" customWidth="1"/>
    <col min="6149" max="6400" width="11.44140625" style="42"/>
    <col min="6401" max="6401" width="42.33203125" style="42" bestFit="1" customWidth="1"/>
    <col min="6402" max="6402" width="14.5546875" style="42" bestFit="1" customWidth="1"/>
    <col min="6403" max="6403" width="14.6640625" style="42" bestFit="1" customWidth="1"/>
    <col min="6404" max="6404" width="14.5546875" style="42" bestFit="1" customWidth="1"/>
    <col min="6405" max="6656" width="11.44140625" style="42"/>
    <col min="6657" max="6657" width="42.33203125" style="42" bestFit="1" customWidth="1"/>
    <col min="6658" max="6658" width="14.5546875" style="42" bestFit="1" customWidth="1"/>
    <col min="6659" max="6659" width="14.6640625" style="42" bestFit="1" customWidth="1"/>
    <col min="6660" max="6660" width="14.5546875" style="42" bestFit="1" customWidth="1"/>
    <col min="6661" max="6912" width="11.44140625" style="42"/>
    <col min="6913" max="6913" width="42.33203125" style="42" bestFit="1" customWidth="1"/>
    <col min="6914" max="6914" width="14.5546875" style="42" bestFit="1" customWidth="1"/>
    <col min="6915" max="6915" width="14.6640625" style="42" bestFit="1" customWidth="1"/>
    <col min="6916" max="6916" width="14.5546875" style="42" bestFit="1" customWidth="1"/>
    <col min="6917" max="7168" width="11.44140625" style="42"/>
    <col min="7169" max="7169" width="42.33203125" style="42" bestFit="1" customWidth="1"/>
    <col min="7170" max="7170" width="14.5546875" style="42" bestFit="1" customWidth="1"/>
    <col min="7171" max="7171" width="14.6640625" style="42" bestFit="1" customWidth="1"/>
    <col min="7172" max="7172" width="14.5546875" style="42" bestFit="1" customWidth="1"/>
    <col min="7173" max="7424" width="11.44140625" style="42"/>
    <col min="7425" max="7425" width="42.33203125" style="42" bestFit="1" customWidth="1"/>
    <col min="7426" max="7426" width="14.5546875" style="42" bestFit="1" customWidth="1"/>
    <col min="7427" max="7427" width="14.6640625" style="42" bestFit="1" customWidth="1"/>
    <col min="7428" max="7428" width="14.5546875" style="42" bestFit="1" customWidth="1"/>
    <col min="7429" max="7680" width="11.44140625" style="42"/>
    <col min="7681" max="7681" width="42.33203125" style="42" bestFit="1" customWidth="1"/>
    <col min="7682" max="7682" width="14.5546875" style="42" bestFit="1" customWidth="1"/>
    <col min="7683" max="7683" width="14.6640625" style="42" bestFit="1" customWidth="1"/>
    <col min="7684" max="7684" width="14.5546875" style="42" bestFit="1" customWidth="1"/>
    <col min="7685" max="7936" width="11.44140625" style="42"/>
    <col min="7937" max="7937" width="42.33203125" style="42" bestFit="1" customWidth="1"/>
    <col min="7938" max="7938" width="14.5546875" style="42" bestFit="1" customWidth="1"/>
    <col min="7939" max="7939" width="14.6640625" style="42" bestFit="1" customWidth="1"/>
    <col min="7940" max="7940" width="14.5546875" style="42" bestFit="1" customWidth="1"/>
    <col min="7941" max="8192" width="11.44140625" style="42"/>
    <col min="8193" max="8193" width="42.33203125" style="42" bestFit="1" customWidth="1"/>
    <col min="8194" max="8194" width="14.5546875" style="42" bestFit="1" customWidth="1"/>
    <col min="8195" max="8195" width="14.6640625" style="42" bestFit="1" customWidth="1"/>
    <col min="8196" max="8196" width="14.5546875" style="42" bestFit="1" customWidth="1"/>
    <col min="8197" max="8448" width="11.44140625" style="42"/>
    <col min="8449" max="8449" width="42.33203125" style="42" bestFit="1" customWidth="1"/>
    <col min="8450" max="8450" width="14.5546875" style="42" bestFit="1" customWidth="1"/>
    <col min="8451" max="8451" width="14.6640625" style="42" bestFit="1" customWidth="1"/>
    <col min="8452" max="8452" width="14.5546875" style="42" bestFit="1" customWidth="1"/>
    <col min="8453" max="8704" width="11.44140625" style="42"/>
    <col min="8705" max="8705" width="42.33203125" style="42" bestFit="1" customWidth="1"/>
    <col min="8706" max="8706" width="14.5546875" style="42" bestFit="1" customWidth="1"/>
    <col min="8707" max="8707" width="14.6640625" style="42" bestFit="1" customWidth="1"/>
    <col min="8708" max="8708" width="14.5546875" style="42" bestFit="1" customWidth="1"/>
    <col min="8709" max="8960" width="11.44140625" style="42"/>
    <col min="8961" max="8961" width="42.33203125" style="42" bestFit="1" customWidth="1"/>
    <col min="8962" max="8962" width="14.5546875" style="42" bestFit="1" customWidth="1"/>
    <col min="8963" max="8963" width="14.6640625" style="42" bestFit="1" customWidth="1"/>
    <col min="8964" max="8964" width="14.5546875" style="42" bestFit="1" customWidth="1"/>
    <col min="8965" max="9216" width="11.44140625" style="42"/>
    <col min="9217" max="9217" width="42.33203125" style="42" bestFit="1" customWidth="1"/>
    <col min="9218" max="9218" width="14.5546875" style="42" bestFit="1" customWidth="1"/>
    <col min="9219" max="9219" width="14.6640625" style="42" bestFit="1" customWidth="1"/>
    <col min="9220" max="9220" width="14.5546875" style="42" bestFit="1" customWidth="1"/>
    <col min="9221" max="9472" width="11.44140625" style="42"/>
    <col min="9473" max="9473" width="42.33203125" style="42" bestFit="1" customWidth="1"/>
    <col min="9474" max="9474" width="14.5546875" style="42" bestFit="1" customWidth="1"/>
    <col min="9475" max="9475" width="14.6640625" style="42" bestFit="1" customWidth="1"/>
    <col min="9476" max="9476" width="14.5546875" style="42" bestFit="1" customWidth="1"/>
    <col min="9477" max="9728" width="11.44140625" style="42"/>
    <col min="9729" max="9729" width="42.33203125" style="42" bestFit="1" customWidth="1"/>
    <col min="9730" max="9730" width="14.5546875" style="42" bestFit="1" customWidth="1"/>
    <col min="9731" max="9731" width="14.6640625" style="42" bestFit="1" customWidth="1"/>
    <col min="9732" max="9732" width="14.5546875" style="42" bestFit="1" customWidth="1"/>
    <col min="9733" max="9984" width="11.44140625" style="42"/>
    <col min="9985" max="9985" width="42.33203125" style="42" bestFit="1" customWidth="1"/>
    <col min="9986" max="9986" width="14.5546875" style="42" bestFit="1" customWidth="1"/>
    <col min="9987" max="9987" width="14.6640625" style="42" bestFit="1" customWidth="1"/>
    <col min="9988" max="9988" width="14.5546875" style="42" bestFit="1" customWidth="1"/>
    <col min="9989" max="10240" width="11.44140625" style="42"/>
    <col min="10241" max="10241" width="42.33203125" style="42" bestFit="1" customWidth="1"/>
    <col min="10242" max="10242" width="14.5546875" style="42" bestFit="1" customWidth="1"/>
    <col min="10243" max="10243" width="14.6640625" style="42" bestFit="1" customWidth="1"/>
    <col min="10244" max="10244" width="14.5546875" style="42" bestFit="1" customWidth="1"/>
    <col min="10245" max="10496" width="11.44140625" style="42"/>
    <col min="10497" max="10497" width="42.33203125" style="42" bestFit="1" customWidth="1"/>
    <col min="10498" max="10498" width="14.5546875" style="42" bestFit="1" customWidth="1"/>
    <col min="10499" max="10499" width="14.6640625" style="42" bestFit="1" customWidth="1"/>
    <col min="10500" max="10500" width="14.5546875" style="42" bestFit="1" customWidth="1"/>
    <col min="10501" max="10752" width="11.44140625" style="42"/>
    <col min="10753" max="10753" width="42.33203125" style="42" bestFit="1" customWidth="1"/>
    <col min="10754" max="10754" width="14.5546875" style="42" bestFit="1" customWidth="1"/>
    <col min="10755" max="10755" width="14.6640625" style="42" bestFit="1" customWidth="1"/>
    <col min="10756" max="10756" width="14.5546875" style="42" bestFit="1" customWidth="1"/>
    <col min="10757" max="11008" width="11.44140625" style="42"/>
    <col min="11009" max="11009" width="42.33203125" style="42" bestFit="1" customWidth="1"/>
    <col min="11010" max="11010" width="14.5546875" style="42" bestFit="1" customWidth="1"/>
    <col min="11011" max="11011" width="14.6640625" style="42" bestFit="1" customWidth="1"/>
    <col min="11012" max="11012" width="14.5546875" style="42" bestFit="1" customWidth="1"/>
    <col min="11013" max="11264" width="11.44140625" style="42"/>
    <col min="11265" max="11265" width="42.33203125" style="42" bestFit="1" customWidth="1"/>
    <col min="11266" max="11266" width="14.5546875" style="42" bestFit="1" customWidth="1"/>
    <col min="11267" max="11267" width="14.6640625" style="42" bestFit="1" customWidth="1"/>
    <col min="11268" max="11268" width="14.5546875" style="42" bestFit="1" customWidth="1"/>
    <col min="11269" max="11520" width="11.44140625" style="42"/>
    <col min="11521" max="11521" width="42.33203125" style="42" bestFit="1" customWidth="1"/>
    <col min="11522" max="11522" width="14.5546875" style="42" bestFit="1" customWidth="1"/>
    <col min="11523" max="11523" width="14.6640625" style="42" bestFit="1" customWidth="1"/>
    <col min="11524" max="11524" width="14.5546875" style="42" bestFit="1" customWidth="1"/>
    <col min="11525" max="11776" width="11.44140625" style="42"/>
    <col min="11777" max="11777" width="42.33203125" style="42" bestFit="1" customWidth="1"/>
    <col min="11778" max="11778" width="14.5546875" style="42" bestFit="1" customWidth="1"/>
    <col min="11779" max="11779" width="14.6640625" style="42" bestFit="1" customWidth="1"/>
    <col min="11780" max="11780" width="14.5546875" style="42" bestFit="1" customWidth="1"/>
    <col min="11781" max="12032" width="11.44140625" style="42"/>
    <col min="12033" max="12033" width="42.33203125" style="42" bestFit="1" customWidth="1"/>
    <col min="12034" max="12034" width="14.5546875" style="42" bestFit="1" customWidth="1"/>
    <col min="12035" max="12035" width="14.6640625" style="42" bestFit="1" customWidth="1"/>
    <col min="12036" max="12036" width="14.5546875" style="42" bestFit="1" customWidth="1"/>
    <col min="12037" max="12288" width="11.44140625" style="42"/>
    <col min="12289" max="12289" width="42.33203125" style="42" bestFit="1" customWidth="1"/>
    <col min="12290" max="12290" width="14.5546875" style="42" bestFit="1" customWidth="1"/>
    <col min="12291" max="12291" width="14.6640625" style="42" bestFit="1" customWidth="1"/>
    <col min="12292" max="12292" width="14.5546875" style="42" bestFit="1" customWidth="1"/>
    <col min="12293" max="12544" width="11.44140625" style="42"/>
    <col min="12545" max="12545" width="42.33203125" style="42" bestFit="1" customWidth="1"/>
    <col min="12546" max="12546" width="14.5546875" style="42" bestFit="1" customWidth="1"/>
    <col min="12547" max="12547" width="14.6640625" style="42" bestFit="1" customWidth="1"/>
    <col min="12548" max="12548" width="14.5546875" style="42" bestFit="1" customWidth="1"/>
    <col min="12549" max="12800" width="11.44140625" style="42"/>
    <col min="12801" max="12801" width="42.33203125" style="42" bestFit="1" customWidth="1"/>
    <col min="12802" max="12802" width="14.5546875" style="42" bestFit="1" customWidth="1"/>
    <col min="12803" max="12803" width="14.6640625" style="42" bestFit="1" customWidth="1"/>
    <col min="12804" max="12804" width="14.5546875" style="42" bestFit="1" customWidth="1"/>
    <col min="12805" max="13056" width="11.44140625" style="42"/>
    <col min="13057" max="13057" width="42.33203125" style="42" bestFit="1" customWidth="1"/>
    <col min="13058" max="13058" width="14.5546875" style="42" bestFit="1" customWidth="1"/>
    <col min="13059" max="13059" width="14.6640625" style="42" bestFit="1" customWidth="1"/>
    <col min="13060" max="13060" width="14.5546875" style="42" bestFit="1" customWidth="1"/>
    <col min="13061" max="13312" width="11.44140625" style="42"/>
    <col min="13313" max="13313" width="42.33203125" style="42" bestFit="1" customWidth="1"/>
    <col min="13314" max="13314" width="14.5546875" style="42" bestFit="1" customWidth="1"/>
    <col min="13315" max="13315" width="14.6640625" style="42" bestFit="1" customWidth="1"/>
    <col min="13316" max="13316" width="14.5546875" style="42" bestFit="1" customWidth="1"/>
    <col min="13317" max="13568" width="11.44140625" style="42"/>
    <col min="13569" max="13569" width="42.33203125" style="42" bestFit="1" customWidth="1"/>
    <col min="13570" max="13570" width="14.5546875" style="42" bestFit="1" customWidth="1"/>
    <col min="13571" max="13571" width="14.6640625" style="42" bestFit="1" customWidth="1"/>
    <col min="13572" max="13572" width="14.5546875" style="42" bestFit="1" customWidth="1"/>
    <col min="13573" max="13824" width="11.44140625" style="42"/>
    <col min="13825" max="13825" width="42.33203125" style="42" bestFit="1" customWidth="1"/>
    <col min="13826" max="13826" width="14.5546875" style="42" bestFit="1" customWidth="1"/>
    <col min="13827" max="13827" width="14.6640625" style="42" bestFit="1" customWidth="1"/>
    <col min="13828" max="13828" width="14.5546875" style="42" bestFit="1" customWidth="1"/>
    <col min="13829" max="14080" width="11.44140625" style="42"/>
    <col min="14081" max="14081" width="42.33203125" style="42" bestFit="1" customWidth="1"/>
    <col min="14082" max="14082" width="14.5546875" style="42" bestFit="1" customWidth="1"/>
    <col min="14083" max="14083" width="14.6640625" style="42" bestFit="1" customWidth="1"/>
    <col min="14084" max="14084" width="14.5546875" style="42" bestFit="1" customWidth="1"/>
    <col min="14085" max="14336" width="11.44140625" style="42"/>
    <col min="14337" max="14337" width="42.33203125" style="42" bestFit="1" customWidth="1"/>
    <col min="14338" max="14338" width="14.5546875" style="42" bestFit="1" customWidth="1"/>
    <col min="14339" max="14339" width="14.6640625" style="42" bestFit="1" customWidth="1"/>
    <col min="14340" max="14340" width="14.5546875" style="42" bestFit="1" customWidth="1"/>
    <col min="14341" max="14592" width="11.44140625" style="42"/>
    <col min="14593" max="14593" width="42.33203125" style="42" bestFit="1" customWidth="1"/>
    <col min="14594" max="14594" width="14.5546875" style="42" bestFit="1" customWidth="1"/>
    <col min="14595" max="14595" width="14.6640625" style="42" bestFit="1" customWidth="1"/>
    <col min="14596" max="14596" width="14.5546875" style="42" bestFit="1" customWidth="1"/>
    <col min="14597" max="14848" width="11.44140625" style="42"/>
    <col min="14849" max="14849" width="42.33203125" style="42" bestFit="1" customWidth="1"/>
    <col min="14850" max="14850" width="14.5546875" style="42" bestFit="1" customWidth="1"/>
    <col min="14851" max="14851" width="14.6640625" style="42" bestFit="1" customWidth="1"/>
    <col min="14852" max="14852" width="14.5546875" style="42" bestFit="1" customWidth="1"/>
    <col min="14853" max="15104" width="11.44140625" style="42"/>
    <col min="15105" max="15105" width="42.33203125" style="42" bestFit="1" customWidth="1"/>
    <col min="15106" max="15106" width="14.5546875" style="42" bestFit="1" customWidth="1"/>
    <col min="15107" max="15107" width="14.6640625" style="42" bestFit="1" customWidth="1"/>
    <col min="15108" max="15108" width="14.5546875" style="42" bestFit="1" customWidth="1"/>
    <col min="15109" max="15360" width="11.44140625" style="42"/>
    <col min="15361" max="15361" width="42.33203125" style="42" bestFit="1" customWidth="1"/>
    <col min="15362" max="15362" width="14.5546875" style="42" bestFit="1" customWidth="1"/>
    <col min="15363" max="15363" width="14.6640625" style="42" bestFit="1" customWidth="1"/>
    <col min="15364" max="15364" width="14.5546875" style="42" bestFit="1" customWidth="1"/>
    <col min="15365" max="15616" width="11.44140625" style="42"/>
    <col min="15617" max="15617" width="42.33203125" style="42" bestFit="1" customWidth="1"/>
    <col min="15618" max="15618" width="14.5546875" style="42" bestFit="1" customWidth="1"/>
    <col min="15619" max="15619" width="14.6640625" style="42" bestFit="1" customWidth="1"/>
    <col min="15620" max="15620" width="14.5546875" style="42" bestFit="1" customWidth="1"/>
    <col min="15621" max="15872" width="11.44140625" style="42"/>
    <col min="15873" max="15873" width="42.33203125" style="42" bestFit="1" customWidth="1"/>
    <col min="15874" max="15874" width="14.5546875" style="42" bestFit="1" customWidth="1"/>
    <col min="15875" max="15875" width="14.6640625" style="42" bestFit="1" customWidth="1"/>
    <col min="15876" max="15876" width="14.5546875" style="42" bestFit="1" customWidth="1"/>
    <col min="15877" max="16128" width="11.44140625" style="42"/>
    <col min="16129" max="16129" width="42.33203125" style="42" bestFit="1" customWidth="1"/>
    <col min="16130" max="16130" width="14.5546875" style="42" bestFit="1" customWidth="1"/>
    <col min="16131" max="16131" width="14.6640625" style="42" bestFit="1" customWidth="1"/>
    <col min="16132" max="16132" width="14.5546875" style="42" bestFit="1" customWidth="1"/>
    <col min="16133" max="16384" width="11.44140625" style="42"/>
  </cols>
  <sheetData>
    <row r="1" spans="1:6" s="78" customFormat="1" ht="53.4" customHeight="1">
      <c r="A1" s="81" t="s">
        <v>354</v>
      </c>
      <c r="B1" s="81"/>
      <c r="C1" s="81"/>
      <c r="D1" s="81"/>
      <c r="E1" s="81"/>
      <c r="F1" s="80"/>
    </row>
    <row r="2" spans="1:6" ht="13.8" thickBot="1"/>
    <row r="3" spans="1:6" s="45" customFormat="1" ht="19.95" customHeight="1">
      <c r="A3" s="1137" t="s">
        <v>345</v>
      </c>
      <c r="B3" s="1139" t="s">
        <v>341</v>
      </c>
      <c r="C3" s="1140"/>
      <c r="D3" s="1141" t="s">
        <v>355</v>
      </c>
    </row>
    <row r="4" spans="1:6" s="45" customFormat="1" ht="19.95" customHeight="1" thickBot="1">
      <c r="A4" s="1138"/>
      <c r="B4" s="591" t="s">
        <v>348</v>
      </c>
      <c r="C4" s="592" t="s">
        <v>349</v>
      </c>
      <c r="D4" s="1142"/>
    </row>
    <row r="5" spans="1:6" s="45" customFormat="1" ht="18" customHeight="1">
      <c r="A5" s="859" t="s">
        <v>163</v>
      </c>
      <c r="B5" s="860">
        <v>979.55</v>
      </c>
      <c r="C5" s="861">
        <v>286.85000000000002</v>
      </c>
      <c r="D5" s="862">
        <f>SUM(B5:C5)</f>
        <v>1266.4000000000001</v>
      </c>
    </row>
    <row r="6" spans="1:6" s="45" customFormat="1" ht="18" customHeight="1">
      <c r="A6" s="859" t="s">
        <v>165</v>
      </c>
      <c r="B6" s="860">
        <v>1022.3100000000001</v>
      </c>
      <c r="C6" s="861">
        <v>717.93</v>
      </c>
      <c r="D6" s="862">
        <f t="shared" ref="D6:D10" si="0">SUM(B6:C6)</f>
        <v>1740.24</v>
      </c>
    </row>
    <row r="7" spans="1:6" s="45" customFormat="1" ht="18" customHeight="1">
      <c r="A7" s="859" t="s">
        <v>350</v>
      </c>
      <c r="B7" s="860">
        <v>23.82</v>
      </c>
      <c r="C7" s="861">
        <v>0</v>
      </c>
      <c r="D7" s="862">
        <f t="shared" si="0"/>
        <v>23.82</v>
      </c>
    </row>
    <row r="8" spans="1:6" s="45" customFormat="1" ht="18" customHeight="1">
      <c r="A8" s="859" t="s">
        <v>356</v>
      </c>
      <c r="B8" s="860">
        <v>138.1</v>
      </c>
      <c r="C8" s="861">
        <v>0</v>
      </c>
      <c r="D8" s="862">
        <f t="shared" si="0"/>
        <v>138.1</v>
      </c>
    </row>
    <row r="9" spans="1:6" s="45" customFormat="1" ht="18" customHeight="1">
      <c r="A9" s="859" t="s">
        <v>323</v>
      </c>
      <c r="B9" s="860">
        <v>1810.19</v>
      </c>
      <c r="C9" s="861">
        <v>1379.3</v>
      </c>
      <c r="D9" s="862">
        <f t="shared" si="0"/>
        <v>3189.49</v>
      </c>
    </row>
    <row r="10" spans="1:6" s="45" customFormat="1" ht="18" customHeight="1" thickBot="1">
      <c r="A10" s="859" t="s">
        <v>352</v>
      </c>
      <c r="B10" s="860">
        <v>0</v>
      </c>
      <c r="C10" s="861">
        <v>48.44</v>
      </c>
      <c r="D10" s="862">
        <f t="shared" si="0"/>
        <v>48.44</v>
      </c>
    </row>
    <row r="11" spans="1:6" s="45" customFormat="1" ht="18" customHeight="1" thickBot="1">
      <c r="A11" s="723" t="s">
        <v>357</v>
      </c>
      <c r="B11" s="593">
        <f>SUM(B5:B10)</f>
        <v>3973.9700000000003</v>
      </c>
      <c r="C11" s="594">
        <f>SUM(C5:C10)</f>
        <v>2432.52</v>
      </c>
      <c r="D11" s="595">
        <f>SUM(D5:D10)</f>
        <v>6406.49</v>
      </c>
    </row>
  </sheetData>
  <mergeCells count="3">
    <mergeCell ref="A3:A4"/>
    <mergeCell ref="B3:C3"/>
    <mergeCell ref="D3:D4"/>
  </mergeCells>
  <printOptions horizontalCentered="1"/>
  <pageMargins left="0" right="0" top="0.35433070866141736" bottom="0.31496062992125984" header="0" footer="0.19685039370078741"/>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11"/>
  <sheetViews>
    <sheetView workbookViewId="0">
      <selection activeCell="P25" sqref="P25"/>
    </sheetView>
  </sheetViews>
  <sheetFormatPr baseColWidth="10" defaultRowHeight="13.2"/>
  <cols>
    <col min="1" max="1" width="45.5546875" style="42" customWidth="1"/>
    <col min="2" max="2" width="10.6640625" style="42" customWidth="1"/>
    <col min="3" max="3" width="12.44140625" style="42" customWidth="1"/>
    <col min="4" max="5" width="12.6640625" style="42" bestFit="1" customWidth="1"/>
    <col min="6" max="6" width="2.33203125" style="42" customWidth="1"/>
    <col min="7" max="7" width="10.6640625" style="42" customWidth="1"/>
    <col min="8" max="8" width="9.6640625" style="42" customWidth="1"/>
    <col min="9" max="9" width="11.5546875" style="42" customWidth="1"/>
    <col min="10" max="10" width="9.6640625" style="42" customWidth="1"/>
    <col min="11" max="256" width="11.44140625" style="42"/>
    <col min="257" max="257" width="47.109375" style="42" customWidth="1"/>
    <col min="258" max="258" width="10.6640625" style="42" customWidth="1"/>
    <col min="259" max="259" width="12.6640625" style="42" customWidth="1"/>
    <col min="260" max="260" width="10.6640625" style="42" customWidth="1"/>
    <col min="261" max="261" width="14.6640625" style="42" customWidth="1"/>
    <col min="262" max="262" width="4.6640625" style="42" customWidth="1"/>
    <col min="263" max="263" width="10.6640625" style="42" customWidth="1"/>
    <col min="264" max="264" width="9.6640625" style="42" customWidth="1"/>
    <col min="265" max="265" width="14.6640625" style="42" customWidth="1"/>
    <col min="266" max="266" width="9.6640625" style="42" customWidth="1"/>
    <col min="267" max="512" width="11.44140625" style="42"/>
    <col min="513" max="513" width="47.109375" style="42" customWidth="1"/>
    <col min="514" max="514" width="10.6640625" style="42" customWidth="1"/>
    <col min="515" max="515" width="12.6640625" style="42" customWidth="1"/>
    <col min="516" max="516" width="10.6640625" style="42" customWidth="1"/>
    <col min="517" max="517" width="14.6640625" style="42" customWidth="1"/>
    <col min="518" max="518" width="4.6640625" style="42" customWidth="1"/>
    <col min="519" max="519" width="10.6640625" style="42" customWidth="1"/>
    <col min="520" max="520" width="9.6640625" style="42" customWidth="1"/>
    <col min="521" max="521" width="14.6640625" style="42" customWidth="1"/>
    <col min="522" max="522" width="9.6640625" style="42" customWidth="1"/>
    <col min="523" max="768" width="11.44140625" style="42"/>
    <col min="769" max="769" width="47.109375" style="42" customWidth="1"/>
    <col min="770" max="770" width="10.6640625" style="42" customWidth="1"/>
    <col min="771" max="771" width="12.6640625" style="42" customWidth="1"/>
    <col min="772" max="772" width="10.6640625" style="42" customWidth="1"/>
    <col min="773" max="773" width="14.6640625" style="42" customWidth="1"/>
    <col min="774" max="774" width="4.6640625" style="42" customWidth="1"/>
    <col min="775" max="775" width="10.6640625" style="42" customWidth="1"/>
    <col min="776" max="776" width="9.6640625" style="42" customWidth="1"/>
    <col min="777" max="777" width="14.6640625" style="42" customWidth="1"/>
    <col min="778" max="778" width="9.6640625" style="42" customWidth="1"/>
    <col min="779" max="1024" width="11.44140625" style="42"/>
    <col min="1025" max="1025" width="47.109375" style="42" customWidth="1"/>
    <col min="1026" max="1026" width="10.6640625" style="42" customWidth="1"/>
    <col min="1027" max="1027" width="12.6640625" style="42" customWidth="1"/>
    <col min="1028" max="1028" width="10.6640625" style="42" customWidth="1"/>
    <col min="1029" max="1029" width="14.6640625" style="42" customWidth="1"/>
    <col min="1030" max="1030" width="4.6640625" style="42" customWidth="1"/>
    <col min="1031" max="1031" width="10.6640625" style="42" customWidth="1"/>
    <col min="1032" max="1032" width="9.6640625" style="42" customWidth="1"/>
    <col min="1033" max="1033" width="14.6640625" style="42" customWidth="1"/>
    <col min="1034" max="1034" width="9.6640625" style="42" customWidth="1"/>
    <col min="1035" max="1280" width="11.44140625" style="42"/>
    <col min="1281" max="1281" width="47.109375" style="42" customWidth="1"/>
    <col min="1282" max="1282" width="10.6640625" style="42" customWidth="1"/>
    <col min="1283" max="1283" width="12.6640625" style="42" customWidth="1"/>
    <col min="1284" max="1284" width="10.6640625" style="42" customWidth="1"/>
    <col min="1285" max="1285" width="14.6640625" style="42" customWidth="1"/>
    <col min="1286" max="1286" width="4.6640625" style="42" customWidth="1"/>
    <col min="1287" max="1287" width="10.6640625" style="42" customWidth="1"/>
    <col min="1288" max="1288" width="9.6640625" style="42" customWidth="1"/>
    <col min="1289" max="1289" width="14.6640625" style="42" customWidth="1"/>
    <col min="1290" max="1290" width="9.6640625" style="42" customWidth="1"/>
    <col min="1291" max="1536" width="11.44140625" style="42"/>
    <col min="1537" max="1537" width="47.109375" style="42" customWidth="1"/>
    <col min="1538" max="1538" width="10.6640625" style="42" customWidth="1"/>
    <col min="1539" max="1539" width="12.6640625" style="42" customWidth="1"/>
    <col min="1540" max="1540" width="10.6640625" style="42" customWidth="1"/>
    <col min="1541" max="1541" width="14.6640625" style="42" customWidth="1"/>
    <col min="1542" max="1542" width="4.6640625" style="42" customWidth="1"/>
    <col min="1543" max="1543" width="10.6640625" style="42" customWidth="1"/>
    <col min="1544" max="1544" width="9.6640625" style="42" customWidth="1"/>
    <col min="1545" max="1545" width="14.6640625" style="42" customWidth="1"/>
    <col min="1546" max="1546" width="9.6640625" style="42" customWidth="1"/>
    <col min="1547" max="1792" width="11.44140625" style="42"/>
    <col min="1793" max="1793" width="47.109375" style="42" customWidth="1"/>
    <col min="1794" max="1794" width="10.6640625" style="42" customWidth="1"/>
    <col min="1795" max="1795" width="12.6640625" style="42" customWidth="1"/>
    <col min="1796" max="1796" width="10.6640625" style="42" customWidth="1"/>
    <col min="1797" max="1797" width="14.6640625" style="42" customWidth="1"/>
    <col min="1798" max="1798" width="4.6640625" style="42" customWidth="1"/>
    <col min="1799" max="1799" width="10.6640625" style="42" customWidth="1"/>
    <col min="1800" max="1800" width="9.6640625" style="42" customWidth="1"/>
    <col min="1801" max="1801" width="14.6640625" style="42" customWidth="1"/>
    <col min="1802" max="1802" width="9.6640625" style="42" customWidth="1"/>
    <col min="1803" max="2048" width="11.44140625" style="42"/>
    <col min="2049" max="2049" width="47.109375" style="42" customWidth="1"/>
    <col min="2050" max="2050" width="10.6640625" style="42" customWidth="1"/>
    <col min="2051" max="2051" width="12.6640625" style="42" customWidth="1"/>
    <col min="2052" max="2052" width="10.6640625" style="42" customWidth="1"/>
    <col min="2053" max="2053" width="14.6640625" style="42" customWidth="1"/>
    <col min="2054" max="2054" width="4.6640625" style="42" customWidth="1"/>
    <col min="2055" max="2055" width="10.6640625" style="42" customWidth="1"/>
    <col min="2056" max="2056" width="9.6640625" style="42" customWidth="1"/>
    <col min="2057" max="2057" width="14.6640625" style="42" customWidth="1"/>
    <col min="2058" max="2058" width="9.6640625" style="42" customWidth="1"/>
    <col min="2059" max="2304" width="11.44140625" style="42"/>
    <col min="2305" max="2305" width="47.109375" style="42" customWidth="1"/>
    <col min="2306" max="2306" width="10.6640625" style="42" customWidth="1"/>
    <col min="2307" max="2307" width="12.6640625" style="42" customWidth="1"/>
    <col min="2308" max="2308" width="10.6640625" style="42" customWidth="1"/>
    <col min="2309" max="2309" width="14.6640625" style="42" customWidth="1"/>
    <col min="2310" max="2310" width="4.6640625" style="42" customWidth="1"/>
    <col min="2311" max="2311" width="10.6640625" style="42" customWidth="1"/>
    <col min="2312" max="2312" width="9.6640625" style="42" customWidth="1"/>
    <col min="2313" max="2313" width="14.6640625" style="42" customWidth="1"/>
    <col min="2314" max="2314" width="9.6640625" style="42" customWidth="1"/>
    <col min="2315" max="2560" width="11.44140625" style="42"/>
    <col min="2561" max="2561" width="47.109375" style="42" customWidth="1"/>
    <col min="2562" max="2562" width="10.6640625" style="42" customWidth="1"/>
    <col min="2563" max="2563" width="12.6640625" style="42" customWidth="1"/>
    <col min="2564" max="2564" width="10.6640625" style="42" customWidth="1"/>
    <col min="2565" max="2565" width="14.6640625" style="42" customWidth="1"/>
    <col min="2566" max="2566" width="4.6640625" style="42" customWidth="1"/>
    <col min="2567" max="2567" width="10.6640625" style="42" customWidth="1"/>
    <col min="2568" max="2568" width="9.6640625" style="42" customWidth="1"/>
    <col min="2569" max="2569" width="14.6640625" style="42" customWidth="1"/>
    <col min="2570" max="2570" width="9.6640625" style="42" customWidth="1"/>
    <col min="2571" max="2816" width="11.44140625" style="42"/>
    <col min="2817" max="2817" width="47.109375" style="42" customWidth="1"/>
    <col min="2818" max="2818" width="10.6640625" style="42" customWidth="1"/>
    <col min="2819" max="2819" width="12.6640625" style="42" customWidth="1"/>
    <col min="2820" max="2820" width="10.6640625" style="42" customWidth="1"/>
    <col min="2821" max="2821" width="14.6640625" style="42" customWidth="1"/>
    <col min="2822" max="2822" width="4.6640625" style="42" customWidth="1"/>
    <col min="2823" max="2823" width="10.6640625" style="42" customWidth="1"/>
    <col min="2824" max="2824" width="9.6640625" style="42" customWidth="1"/>
    <col min="2825" max="2825" width="14.6640625" style="42" customWidth="1"/>
    <col min="2826" max="2826" width="9.6640625" style="42" customWidth="1"/>
    <col min="2827" max="3072" width="11.44140625" style="42"/>
    <col min="3073" max="3073" width="47.109375" style="42" customWidth="1"/>
    <col min="3074" max="3074" width="10.6640625" style="42" customWidth="1"/>
    <col min="3075" max="3075" width="12.6640625" style="42" customWidth="1"/>
    <col min="3076" max="3076" width="10.6640625" style="42" customWidth="1"/>
    <col min="3077" max="3077" width="14.6640625" style="42" customWidth="1"/>
    <col min="3078" max="3078" width="4.6640625" style="42" customWidth="1"/>
    <col min="3079" max="3079" width="10.6640625" style="42" customWidth="1"/>
    <col min="3080" max="3080" width="9.6640625" style="42" customWidth="1"/>
    <col min="3081" max="3081" width="14.6640625" style="42" customWidth="1"/>
    <col min="3082" max="3082" width="9.6640625" style="42" customWidth="1"/>
    <col min="3083" max="3328" width="11.44140625" style="42"/>
    <col min="3329" max="3329" width="47.109375" style="42" customWidth="1"/>
    <col min="3330" max="3330" width="10.6640625" style="42" customWidth="1"/>
    <col min="3331" max="3331" width="12.6640625" style="42" customWidth="1"/>
    <col min="3332" max="3332" width="10.6640625" style="42" customWidth="1"/>
    <col min="3333" max="3333" width="14.6640625" style="42" customWidth="1"/>
    <col min="3334" max="3334" width="4.6640625" style="42" customWidth="1"/>
    <col min="3335" max="3335" width="10.6640625" style="42" customWidth="1"/>
    <col min="3336" max="3336" width="9.6640625" style="42" customWidth="1"/>
    <col min="3337" max="3337" width="14.6640625" style="42" customWidth="1"/>
    <col min="3338" max="3338" width="9.6640625" style="42" customWidth="1"/>
    <col min="3339" max="3584" width="11.44140625" style="42"/>
    <col min="3585" max="3585" width="47.109375" style="42" customWidth="1"/>
    <col min="3586" max="3586" width="10.6640625" style="42" customWidth="1"/>
    <col min="3587" max="3587" width="12.6640625" style="42" customWidth="1"/>
    <col min="3588" max="3588" width="10.6640625" style="42" customWidth="1"/>
    <col min="3589" max="3589" width="14.6640625" style="42" customWidth="1"/>
    <col min="3590" max="3590" width="4.6640625" style="42" customWidth="1"/>
    <col min="3591" max="3591" width="10.6640625" style="42" customWidth="1"/>
    <col min="3592" max="3592" width="9.6640625" style="42" customWidth="1"/>
    <col min="3593" max="3593" width="14.6640625" style="42" customWidth="1"/>
    <col min="3594" max="3594" width="9.6640625" style="42" customWidth="1"/>
    <col min="3595" max="3840" width="11.44140625" style="42"/>
    <col min="3841" max="3841" width="47.109375" style="42" customWidth="1"/>
    <col min="3842" max="3842" width="10.6640625" style="42" customWidth="1"/>
    <col min="3843" max="3843" width="12.6640625" style="42" customWidth="1"/>
    <col min="3844" max="3844" width="10.6640625" style="42" customWidth="1"/>
    <col min="3845" max="3845" width="14.6640625" style="42" customWidth="1"/>
    <col min="3846" max="3846" width="4.6640625" style="42" customWidth="1"/>
    <col min="3847" max="3847" width="10.6640625" style="42" customWidth="1"/>
    <col min="3848" max="3848" width="9.6640625" style="42" customWidth="1"/>
    <col min="3849" max="3849" width="14.6640625" style="42" customWidth="1"/>
    <col min="3850" max="3850" width="9.6640625" style="42" customWidth="1"/>
    <col min="3851" max="4096" width="11.44140625" style="42"/>
    <col min="4097" max="4097" width="47.109375" style="42" customWidth="1"/>
    <col min="4098" max="4098" width="10.6640625" style="42" customWidth="1"/>
    <col min="4099" max="4099" width="12.6640625" style="42" customWidth="1"/>
    <col min="4100" max="4100" width="10.6640625" style="42" customWidth="1"/>
    <col min="4101" max="4101" width="14.6640625" style="42" customWidth="1"/>
    <col min="4102" max="4102" width="4.6640625" style="42" customWidth="1"/>
    <col min="4103" max="4103" width="10.6640625" style="42" customWidth="1"/>
    <col min="4104" max="4104" width="9.6640625" style="42" customWidth="1"/>
    <col min="4105" max="4105" width="14.6640625" style="42" customWidth="1"/>
    <col min="4106" max="4106" width="9.6640625" style="42" customWidth="1"/>
    <col min="4107" max="4352" width="11.44140625" style="42"/>
    <col min="4353" max="4353" width="47.109375" style="42" customWidth="1"/>
    <col min="4354" max="4354" width="10.6640625" style="42" customWidth="1"/>
    <col min="4355" max="4355" width="12.6640625" style="42" customWidth="1"/>
    <col min="4356" max="4356" width="10.6640625" style="42" customWidth="1"/>
    <col min="4357" max="4357" width="14.6640625" style="42" customWidth="1"/>
    <col min="4358" max="4358" width="4.6640625" style="42" customWidth="1"/>
    <col min="4359" max="4359" width="10.6640625" style="42" customWidth="1"/>
    <col min="4360" max="4360" width="9.6640625" style="42" customWidth="1"/>
    <col min="4361" max="4361" width="14.6640625" style="42" customWidth="1"/>
    <col min="4362" max="4362" width="9.6640625" style="42" customWidth="1"/>
    <col min="4363" max="4608" width="11.44140625" style="42"/>
    <col min="4609" max="4609" width="47.109375" style="42" customWidth="1"/>
    <col min="4610" max="4610" width="10.6640625" style="42" customWidth="1"/>
    <col min="4611" max="4611" width="12.6640625" style="42" customWidth="1"/>
    <col min="4612" max="4612" width="10.6640625" style="42" customWidth="1"/>
    <col min="4613" max="4613" width="14.6640625" style="42" customWidth="1"/>
    <col min="4614" max="4614" width="4.6640625" style="42" customWidth="1"/>
    <col min="4615" max="4615" width="10.6640625" style="42" customWidth="1"/>
    <col min="4616" max="4616" width="9.6640625" style="42" customWidth="1"/>
    <col min="4617" max="4617" width="14.6640625" style="42" customWidth="1"/>
    <col min="4618" max="4618" width="9.6640625" style="42" customWidth="1"/>
    <col min="4619" max="4864" width="11.44140625" style="42"/>
    <col min="4865" max="4865" width="47.109375" style="42" customWidth="1"/>
    <col min="4866" max="4866" width="10.6640625" style="42" customWidth="1"/>
    <col min="4867" max="4867" width="12.6640625" style="42" customWidth="1"/>
    <col min="4868" max="4868" width="10.6640625" style="42" customWidth="1"/>
    <col min="4869" max="4869" width="14.6640625" style="42" customWidth="1"/>
    <col min="4870" max="4870" width="4.6640625" style="42" customWidth="1"/>
    <col min="4871" max="4871" width="10.6640625" style="42" customWidth="1"/>
    <col min="4872" max="4872" width="9.6640625" style="42" customWidth="1"/>
    <col min="4873" max="4873" width="14.6640625" style="42" customWidth="1"/>
    <col min="4874" max="4874" width="9.6640625" style="42" customWidth="1"/>
    <col min="4875" max="5120" width="11.44140625" style="42"/>
    <col min="5121" max="5121" width="47.109375" style="42" customWidth="1"/>
    <col min="5122" max="5122" width="10.6640625" style="42" customWidth="1"/>
    <col min="5123" max="5123" width="12.6640625" style="42" customWidth="1"/>
    <col min="5124" max="5124" width="10.6640625" style="42" customWidth="1"/>
    <col min="5125" max="5125" width="14.6640625" style="42" customWidth="1"/>
    <col min="5126" max="5126" width="4.6640625" style="42" customWidth="1"/>
    <col min="5127" max="5127" width="10.6640625" style="42" customWidth="1"/>
    <col min="5128" max="5128" width="9.6640625" style="42" customWidth="1"/>
    <col min="5129" max="5129" width="14.6640625" style="42" customWidth="1"/>
    <col min="5130" max="5130" width="9.6640625" style="42" customWidth="1"/>
    <col min="5131" max="5376" width="11.44140625" style="42"/>
    <col min="5377" max="5377" width="47.109375" style="42" customWidth="1"/>
    <col min="5378" max="5378" width="10.6640625" style="42" customWidth="1"/>
    <col min="5379" max="5379" width="12.6640625" style="42" customWidth="1"/>
    <col min="5380" max="5380" width="10.6640625" style="42" customWidth="1"/>
    <col min="5381" max="5381" width="14.6640625" style="42" customWidth="1"/>
    <col min="5382" max="5382" width="4.6640625" style="42" customWidth="1"/>
    <col min="5383" max="5383" width="10.6640625" style="42" customWidth="1"/>
    <col min="5384" max="5384" width="9.6640625" style="42" customWidth="1"/>
    <col min="5385" max="5385" width="14.6640625" style="42" customWidth="1"/>
    <col min="5386" max="5386" width="9.6640625" style="42" customWidth="1"/>
    <col min="5387" max="5632" width="11.44140625" style="42"/>
    <col min="5633" max="5633" width="47.109375" style="42" customWidth="1"/>
    <col min="5634" max="5634" width="10.6640625" style="42" customWidth="1"/>
    <col min="5635" max="5635" width="12.6640625" style="42" customWidth="1"/>
    <col min="5636" max="5636" width="10.6640625" style="42" customWidth="1"/>
    <col min="5637" max="5637" width="14.6640625" style="42" customWidth="1"/>
    <col min="5638" max="5638" width="4.6640625" style="42" customWidth="1"/>
    <col min="5639" max="5639" width="10.6640625" style="42" customWidth="1"/>
    <col min="5640" max="5640" width="9.6640625" style="42" customWidth="1"/>
    <col min="5641" max="5641" width="14.6640625" style="42" customWidth="1"/>
    <col min="5642" max="5642" width="9.6640625" style="42" customWidth="1"/>
    <col min="5643" max="5888" width="11.44140625" style="42"/>
    <col min="5889" max="5889" width="47.109375" style="42" customWidth="1"/>
    <col min="5890" max="5890" width="10.6640625" style="42" customWidth="1"/>
    <col min="5891" max="5891" width="12.6640625" style="42" customWidth="1"/>
    <col min="5892" max="5892" width="10.6640625" style="42" customWidth="1"/>
    <col min="5893" max="5893" width="14.6640625" style="42" customWidth="1"/>
    <col min="5894" max="5894" width="4.6640625" style="42" customWidth="1"/>
    <col min="5895" max="5895" width="10.6640625" style="42" customWidth="1"/>
    <col min="5896" max="5896" width="9.6640625" style="42" customWidth="1"/>
    <col min="5897" max="5897" width="14.6640625" style="42" customWidth="1"/>
    <col min="5898" max="5898" width="9.6640625" style="42" customWidth="1"/>
    <col min="5899" max="6144" width="11.44140625" style="42"/>
    <col min="6145" max="6145" width="47.109375" style="42" customWidth="1"/>
    <col min="6146" max="6146" width="10.6640625" style="42" customWidth="1"/>
    <col min="6147" max="6147" width="12.6640625" style="42" customWidth="1"/>
    <col min="6148" max="6148" width="10.6640625" style="42" customWidth="1"/>
    <col min="6149" max="6149" width="14.6640625" style="42" customWidth="1"/>
    <col min="6150" max="6150" width="4.6640625" style="42" customWidth="1"/>
    <col min="6151" max="6151" width="10.6640625" style="42" customWidth="1"/>
    <col min="6152" max="6152" width="9.6640625" style="42" customWidth="1"/>
    <col min="6153" max="6153" width="14.6640625" style="42" customWidth="1"/>
    <col min="6154" max="6154" width="9.6640625" style="42" customWidth="1"/>
    <col min="6155" max="6400" width="11.44140625" style="42"/>
    <col min="6401" max="6401" width="47.109375" style="42" customWidth="1"/>
    <col min="6402" max="6402" width="10.6640625" style="42" customWidth="1"/>
    <col min="6403" max="6403" width="12.6640625" style="42" customWidth="1"/>
    <col min="6404" max="6404" width="10.6640625" style="42" customWidth="1"/>
    <col min="6405" max="6405" width="14.6640625" style="42" customWidth="1"/>
    <col min="6406" max="6406" width="4.6640625" style="42" customWidth="1"/>
    <col min="6407" max="6407" width="10.6640625" style="42" customWidth="1"/>
    <col min="6408" max="6408" width="9.6640625" style="42" customWidth="1"/>
    <col min="6409" max="6409" width="14.6640625" style="42" customWidth="1"/>
    <col min="6410" max="6410" width="9.6640625" style="42" customWidth="1"/>
    <col min="6411" max="6656" width="11.44140625" style="42"/>
    <col min="6657" max="6657" width="47.109375" style="42" customWidth="1"/>
    <col min="6658" max="6658" width="10.6640625" style="42" customWidth="1"/>
    <col min="6659" max="6659" width="12.6640625" style="42" customWidth="1"/>
    <col min="6660" max="6660" width="10.6640625" style="42" customWidth="1"/>
    <col min="6661" max="6661" width="14.6640625" style="42" customWidth="1"/>
    <col min="6662" max="6662" width="4.6640625" style="42" customWidth="1"/>
    <col min="6663" max="6663" width="10.6640625" style="42" customWidth="1"/>
    <col min="6664" max="6664" width="9.6640625" style="42" customWidth="1"/>
    <col min="6665" max="6665" width="14.6640625" style="42" customWidth="1"/>
    <col min="6666" max="6666" width="9.6640625" style="42" customWidth="1"/>
    <col min="6667" max="6912" width="11.44140625" style="42"/>
    <col min="6913" max="6913" width="47.109375" style="42" customWidth="1"/>
    <col min="6914" max="6914" width="10.6640625" style="42" customWidth="1"/>
    <col min="6915" max="6915" width="12.6640625" style="42" customWidth="1"/>
    <col min="6916" max="6916" width="10.6640625" style="42" customWidth="1"/>
    <col min="6917" max="6917" width="14.6640625" style="42" customWidth="1"/>
    <col min="6918" max="6918" width="4.6640625" style="42" customWidth="1"/>
    <col min="6919" max="6919" width="10.6640625" style="42" customWidth="1"/>
    <col min="6920" max="6920" width="9.6640625" style="42" customWidth="1"/>
    <col min="6921" max="6921" width="14.6640625" style="42" customWidth="1"/>
    <col min="6922" max="6922" width="9.6640625" style="42" customWidth="1"/>
    <col min="6923" max="7168" width="11.44140625" style="42"/>
    <col min="7169" max="7169" width="47.109375" style="42" customWidth="1"/>
    <col min="7170" max="7170" width="10.6640625" style="42" customWidth="1"/>
    <col min="7171" max="7171" width="12.6640625" style="42" customWidth="1"/>
    <col min="7172" max="7172" width="10.6640625" style="42" customWidth="1"/>
    <col min="7173" max="7173" width="14.6640625" style="42" customWidth="1"/>
    <col min="7174" max="7174" width="4.6640625" style="42" customWidth="1"/>
    <col min="7175" max="7175" width="10.6640625" style="42" customWidth="1"/>
    <col min="7176" max="7176" width="9.6640625" style="42" customWidth="1"/>
    <col min="7177" max="7177" width="14.6640625" style="42" customWidth="1"/>
    <col min="7178" max="7178" width="9.6640625" style="42" customWidth="1"/>
    <col min="7179" max="7424" width="11.44140625" style="42"/>
    <col min="7425" max="7425" width="47.109375" style="42" customWidth="1"/>
    <col min="7426" max="7426" width="10.6640625" style="42" customWidth="1"/>
    <col min="7427" max="7427" width="12.6640625" style="42" customWidth="1"/>
    <col min="7428" max="7428" width="10.6640625" style="42" customWidth="1"/>
    <col min="7429" max="7429" width="14.6640625" style="42" customWidth="1"/>
    <col min="7430" max="7430" width="4.6640625" style="42" customWidth="1"/>
    <col min="7431" max="7431" width="10.6640625" style="42" customWidth="1"/>
    <col min="7432" max="7432" width="9.6640625" style="42" customWidth="1"/>
    <col min="7433" max="7433" width="14.6640625" style="42" customWidth="1"/>
    <col min="7434" max="7434" width="9.6640625" style="42" customWidth="1"/>
    <col min="7435" max="7680" width="11.44140625" style="42"/>
    <col min="7681" max="7681" width="47.109375" style="42" customWidth="1"/>
    <col min="7682" max="7682" width="10.6640625" style="42" customWidth="1"/>
    <col min="7683" max="7683" width="12.6640625" style="42" customWidth="1"/>
    <col min="7684" max="7684" width="10.6640625" style="42" customWidth="1"/>
    <col min="7685" max="7685" width="14.6640625" style="42" customWidth="1"/>
    <col min="7686" max="7686" width="4.6640625" style="42" customWidth="1"/>
    <col min="7687" max="7687" width="10.6640625" style="42" customWidth="1"/>
    <col min="7688" max="7688" width="9.6640625" style="42" customWidth="1"/>
    <col min="7689" max="7689" width="14.6640625" style="42" customWidth="1"/>
    <col min="7690" max="7690" width="9.6640625" style="42" customWidth="1"/>
    <col min="7691" max="7936" width="11.44140625" style="42"/>
    <col min="7937" max="7937" width="47.109375" style="42" customWidth="1"/>
    <col min="7938" max="7938" width="10.6640625" style="42" customWidth="1"/>
    <col min="7939" max="7939" width="12.6640625" style="42" customWidth="1"/>
    <col min="7940" max="7940" width="10.6640625" style="42" customWidth="1"/>
    <col min="7941" max="7941" width="14.6640625" style="42" customWidth="1"/>
    <col min="7942" max="7942" width="4.6640625" style="42" customWidth="1"/>
    <col min="7943" max="7943" width="10.6640625" style="42" customWidth="1"/>
    <col min="7944" max="7944" width="9.6640625" style="42" customWidth="1"/>
    <col min="7945" max="7945" width="14.6640625" style="42" customWidth="1"/>
    <col min="7946" max="7946" width="9.6640625" style="42" customWidth="1"/>
    <col min="7947" max="8192" width="11.44140625" style="42"/>
    <col min="8193" max="8193" width="47.109375" style="42" customWidth="1"/>
    <col min="8194" max="8194" width="10.6640625" style="42" customWidth="1"/>
    <col min="8195" max="8195" width="12.6640625" style="42" customWidth="1"/>
    <col min="8196" max="8196" width="10.6640625" style="42" customWidth="1"/>
    <col min="8197" max="8197" width="14.6640625" style="42" customWidth="1"/>
    <col min="8198" max="8198" width="4.6640625" style="42" customWidth="1"/>
    <col min="8199" max="8199" width="10.6640625" style="42" customWidth="1"/>
    <col min="8200" max="8200" width="9.6640625" style="42" customWidth="1"/>
    <col min="8201" max="8201" width="14.6640625" style="42" customWidth="1"/>
    <col min="8202" max="8202" width="9.6640625" style="42" customWidth="1"/>
    <col min="8203" max="8448" width="11.44140625" style="42"/>
    <col min="8449" max="8449" width="47.109375" style="42" customWidth="1"/>
    <col min="8450" max="8450" width="10.6640625" style="42" customWidth="1"/>
    <col min="8451" max="8451" width="12.6640625" style="42" customWidth="1"/>
    <col min="8452" max="8452" width="10.6640625" style="42" customWidth="1"/>
    <col min="8453" max="8453" width="14.6640625" style="42" customWidth="1"/>
    <col min="8454" max="8454" width="4.6640625" style="42" customWidth="1"/>
    <col min="8455" max="8455" width="10.6640625" style="42" customWidth="1"/>
    <col min="8456" max="8456" width="9.6640625" style="42" customWidth="1"/>
    <col min="8457" max="8457" width="14.6640625" style="42" customWidth="1"/>
    <col min="8458" max="8458" width="9.6640625" style="42" customWidth="1"/>
    <col min="8459" max="8704" width="11.44140625" style="42"/>
    <col min="8705" max="8705" width="47.109375" style="42" customWidth="1"/>
    <col min="8706" max="8706" width="10.6640625" style="42" customWidth="1"/>
    <col min="8707" max="8707" width="12.6640625" style="42" customWidth="1"/>
    <col min="8708" max="8708" width="10.6640625" style="42" customWidth="1"/>
    <col min="8709" max="8709" width="14.6640625" style="42" customWidth="1"/>
    <col min="8710" max="8710" width="4.6640625" style="42" customWidth="1"/>
    <col min="8711" max="8711" width="10.6640625" style="42" customWidth="1"/>
    <col min="8712" max="8712" width="9.6640625" style="42" customWidth="1"/>
    <col min="8713" max="8713" width="14.6640625" style="42" customWidth="1"/>
    <col min="8714" max="8714" width="9.6640625" style="42" customWidth="1"/>
    <col min="8715" max="8960" width="11.44140625" style="42"/>
    <col min="8961" max="8961" width="47.109375" style="42" customWidth="1"/>
    <col min="8962" max="8962" width="10.6640625" style="42" customWidth="1"/>
    <col min="8963" max="8963" width="12.6640625" style="42" customWidth="1"/>
    <col min="8964" max="8964" width="10.6640625" style="42" customWidth="1"/>
    <col min="8965" max="8965" width="14.6640625" style="42" customWidth="1"/>
    <col min="8966" max="8966" width="4.6640625" style="42" customWidth="1"/>
    <col min="8967" max="8967" width="10.6640625" style="42" customWidth="1"/>
    <col min="8968" max="8968" width="9.6640625" style="42" customWidth="1"/>
    <col min="8969" max="8969" width="14.6640625" style="42" customWidth="1"/>
    <col min="8970" max="8970" width="9.6640625" style="42" customWidth="1"/>
    <col min="8971" max="9216" width="11.44140625" style="42"/>
    <col min="9217" max="9217" width="47.109375" style="42" customWidth="1"/>
    <col min="9218" max="9218" width="10.6640625" style="42" customWidth="1"/>
    <col min="9219" max="9219" width="12.6640625" style="42" customWidth="1"/>
    <col min="9220" max="9220" width="10.6640625" style="42" customWidth="1"/>
    <col min="9221" max="9221" width="14.6640625" style="42" customWidth="1"/>
    <col min="9222" max="9222" width="4.6640625" style="42" customWidth="1"/>
    <col min="9223" max="9223" width="10.6640625" style="42" customWidth="1"/>
    <col min="9224" max="9224" width="9.6640625" style="42" customWidth="1"/>
    <col min="9225" max="9225" width="14.6640625" style="42" customWidth="1"/>
    <col min="9226" max="9226" width="9.6640625" style="42" customWidth="1"/>
    <col min="9227" max="9472" width="11.44140625" style="42"/>
    <col min="9473" max="9473" width="47.109375" style="42" customWidth="1"/>
    <col min="9474" max="9474" width="10.6640625" style="42" customWidth="1"/>
    <col min="9475" max="9475" width="12.6640625" style="42" customWidth="1"/>
    <col min="9476" max="9476" width="10.6640625" style="42" customWidth="1"/>
    <col min="9477" max="9477" width="14.6640625" style="42" customWidth="1"/>
    <col min="9478" max="9478" width="4.6640625" style="42" customWidth="1"/>
    <col min="9479" max="9479" width="10.6640625" style="42" customWidth="1"/>
    <col min="9480" max="9480" width="9.6640625" style="42" customWidth="1"/>
    <col min="9481" max="9481" width="14.6640625" style="42" customWidth="1"/>
    <col min="9482" max="9482" width="9.6640625" style="42" customWidth="1"/>
    <col min="9483" max="9728" width="11.44140625" style="42"/>
    <col min="9729" max="9729" width="47.109375" style="42" customWidth="1"/>
    <col min="9730" max="9730" width="10.6640625" style="42" customWidth="1"/>
    <col min="9731" max="9731" width="12.6640625" style="42" customWidth="1"/>
    <col min="9732" max="9732" width="10.6640625" style="42" customWidth="1"/>
    <col min="9733" max="9733" width="14.6640625" style="42" customWidth="1"/>
    <col min="9734" max="9734" width="4.6640625" style="42" customWidth="1"/>
    <col min="9735" max="9735" width="10.6640625" style="42" customWidth="1"/>
    <col min="9736" max="9736" width="9.6640625" style="42" customWidth="1"/>
    <col min="9737" max="9737" width="14.6640625" style="42" customWidth="1"/>
    <col min="9738" max="9738" width="9.6640625" style="42" customWidth="1"/>
    <col min="9739" max="9984" width="11.44140625" style="42"/>
    <col min="9985" max="9985" width="47.109375" style="42" customWidth="1"/>
    <col min="9986" max="9986" width="10.6640625" style="42" customWidth="1"/>
    <col min="9987" max="9987" width="12.6640625" style="42" customWidth="1"/>
    <col min="9988" max="9988" width="10.6640625" style="42" customWidth="1"/>
    <col min="9989" max="9989" width="14.6640625" style="42" customWidth="1"/>
    <col min="9990" max="9990" width="4.6640625" style="42" customWidth="1"/>
    <col min="9991" max="9991" width="10.6640625" style="42" customWidth="1"/>
    <col min="9992" max="9992" width="9.6640625" style="42" customWidth="1"/>
    <col min="9993" max="9993" width="14.6640625" style="42" customWidth="1"/>
    <col min="9994" max="9994" width="9.6640625" style="42" customWidth="1"/>
    <col min="9995" max="10240" width="11.44140625" style="42"/>
    <col min="10241" max="10241" width="47.109375" style="42" customWidth="1"/>
    <col min="10242" max="10242" width="10.6640625" style="42" customWidth="1"/>
    <col min="10243" max="10243" width="12.6640625" style="42" customWidth="1"/>
    <col min="10244" max="10244" width="10.6640625" style="42" customWidth="1"/>
    <col min="10245" max="10245" width="14.6640625" style="42" customWidth="1"/>
    <col min="10246" max="10246" width="4.6640625" style="42" customWidth="1"/>
    <col min="10247" max="10247" width="10.6640625" style="42" customWidth="1"/>
    <col min="10248" max="10248" width="9.6640625" style="42" customWidth="1"/>
    <col min="10249" max="10249" width="14.6640625" style="42" customWidth="1"/>
    <col min="10250" max="10250" width="9.6640625" style="42" customWidth="1"/>
    <col min="10251" max="10496" width="11.44140625" style="42"/>
    <col min="10497" max="10497" width="47.109375" style="42" customWidth="1"/>
    <col min="10498" max="10498" width="10.6640625" style="42" customWidth="1"/>
    <col min="10499" max="10499" width="12.6640625" style="42" customWidth="1"/>
    <col min="10500" max="10500" width="10.6640625" style="42" customWidth="1"/>
    <col min="10501" max="10501" width="14.6640625" style="42" customWidth="1"/>
    <col min="10502" max="10502" width="4.6640625" style="42" customWidth="1"/>
    <col min="10503" max="10503" width="10.6640625" style="42" customWidth="1"/>
    <col min="10504" max="10504" width="9.6640625" style="42" customWidth="1"/>
    <col min="10505" max="10505" width="14.6640625" style="42" customWidth="1"/>
    <col min="10506" max="10506" width="9.6640625" style="42" customWidth="1"/>
    <col min="10507" max="10752" width="11.44140625" style="42"/>
    <col min="10753" max="10753" width="47.109375" style="42" customWidth="1"/>
    <col min="10754" max="10754" width="10.6640625" style="42" customWidth="1"/>
    <col min="10755" max="10755" width="12.6640625" style="42" customWidth="1"/>
    <col min="10756" max="10756" width="10.6640625" style="42" customWidth="1"/>
    <col min="10757" max="10757" width="14.6640625" style="42" customWidth="1"/>
    <col min="10758" max="10758" width="4.6640625" style="42" customWidth="1"/>
    <col min="10759" max="10759" width="10.6640625" style="42" customWidth="1"/>
    <col min="10760" max="10760" width="9.6640625" style="42" customWidth="1"/>
    <col min="10761" max="10761" width="14.6640625" style="42" customWidth="1"/>
    <col min="10762" max="10762" width="9.6640625" style="42" customWidth="1"/>
    <col min="10763" max="11008" width="11.44140625" style="42"/>
    <col min="11009" max="11009" width="47.109375" style="42" customWidth="1"/>
    <col min="11010" max="11010" width="10.6640625" style="42" customWidth="1"/>
    <col min="11011" max="11011" width="12.6640625" style="42" customWidth="1"/>
    <col min="11012" max="11012" width="10.6640625" style="42" customWidth="1"/>
    <col min="11013" max="11013" width="14.6640625" style="42" customWidth="1"/>
    <col min="11014" max="11014" width="4.6640625" style="42" customWidth="1"/>
    <col min="11015" max="11015" width="10.6640625" style="42" customWidth="1"/>
    <col min="11016" max="11016" width="9.6640625" style="42" customWidth="1"/>
    <col min="11017" max="11017" width="14.6640625" style="42" customWidth="1"/>
    <col min="11018" max="11018" width="9.6640625" style="42" customWidth="1"/>
    <col min="11019" max="11264" width="11.44140625" style="42"/>
    <col min="11265" max="11265" width="47.109375" style="42" customWidth="1"/>
    <col min="11266" max="11266" width="10.6640625" style="42" customWidth="1"/>
    <col min="11267" max="11267" width="12.6640625" style="42" customWidth="1"/>
    <col min="11268" max="11268" width="10.6640625" style="42" customWidth="1"/>
    <col min="11269" max="11269" width="14.6640625" style="42" customWidth="1"/>
    <col min="11270" max="11270" width="4.6640625" style="42" customWidth="1"/>
    <col min="11271" max="11271" width="10.6640625" style="42" customWidth="1"/>
    <col min="11272" max="11272" width="9.6640625" style="42" customWidth="1"/>
    <col min="11273" max="11273" width="14.6640625" style="42" customWidth="1"/>
    <col min="11274" max="11274" width="9.6640625" style="42" customWidth="1"/>
    <col min="11275" max="11520" width="11.44140625" style="42"/>
    <col min="11521" max="11521" width="47.109375" style="42" customWidth="1"/>
    <col min="11522" max="11522" width="10.6640625" style="42" customWidth="1"/>
    <col min="11523" max="11523" width="12.6640625" style="42" customWidth="1"/>
    <col min="11524" max="11524" width="10.6640625" style="42" customWidth="1"/>
    <col min="11525" max="11525" width="14.6640625" style="42" customWidth="1"/>
    <col min="11526" max="11526" width="4.6640625" style="42" customWidth="1"/>
    <col min="11527" max="11527" width="10.6640625" style="42" customWidth="1"/>
    <col min="11528" max="11528" width="9.6640625" style="42" customWidth="1"/>
    <col min="11529" max="11529" width="14.6640625" style="42" customWidth="1"/>
    <col min="11530" max="11530" width="9.6640625" style="42" customWidth="1"/>
    <col min="11531" max="11776" width="11.44140625" style="42"/>
    <col min="11777" max="11777" width="47.109375" style="42" customWidth="1"/>
    <col min="11778" max="11778" width="10.6640625" style="42" customWidth="1"/>
    <col min="11779" max="11779" width="12.6640625" style="42" customWidth="1"/>
    <col min="11780" max="11780" width="10.6640625" style="42" customWidth="1"/>
    <col min="11781" max="11781" width="14.6640625" style="42" customWidth="1"/>
    <col min="11782" max="11782" width="4.6640625" style="42" customWidth="1"/>
    <col min="11783" max="11783" width="10.6640625" style="42" customWidth="1"/>
    <col min="11784" max="11784" width="9.6640625" style="42" customWidth="1"/>
    <col min="11785" max="11785" width="14.6640625" style="42" customWidth="1"/>
    <col min="11786" max="11786" width="9.6640625" style="42" customWidth="1"/>
    <col min="11787" max="12032" width="11.44140625" style="42"/>
    <col min="12033" max="12033" width="47.109375" style="42" customWidth="1"/>
    <col min="12034" max="12034" width="10.6640625" style="42" customWidth="1"/>
    <col min="12035" max="12035" width="12.6640625" style="42" customWidth="1"/>
    <col min="12036" max="12036" width="10.6640625" style="42" customWidth="1"/>
    <col min="12037" max="12037" width="14.6640625" style="42" customWidth="1"/>
    <col min="12038" max="12038" width="4.6640625" style="42" customWidth="1"/>
    <col min="12039" max="12039" width="10.6640625" style="42" customWidth="1"/>
    <col min="12040" max="12040" width="9.6640625" style="42" customWidth="1"/>
    <col min="12041" max="12041" width="14.6640625" style="42" customWidth="1"/>
    <col min="12042" max="12042" width="9.6640625" style="42" customWidth="1"/>
    <col min="12043" max="12288" width="11.44140625" style="42"/>
    <col min="12289" max="12289" width="47.109375" style="42" customWidth="1"/>
    <col min="12290" max="12290" width="10.6640625" style="42" customWidth="1"/>
    <col min="12291" max="12291" width="12.6640625" style="42" customWidth="1"/>
    <col min="12292" max="12292" width="10.6640625" style="42" customWidth="1"/>
    <col min="12293" max="12293" width="14.6640625" style="42" customWidth="1"/>
    <col min="12294" max="12294" width="4.6640625" style="42" customWidth="1"/>
    <col min="12295" max="12295" width="10.6640625" style="42" customWidth="1"/>
    <col min="12296" max="12296" width="9.6640625" style="42" customWidth="1"/>
    <col min="12297" max="12297" width="14.6640625" style="42" customWidth="1"/>
    <col min="12298" max="12298" width="9.6640625" style="42" customWidth="1"/>
    <col min="12299" max="12544" width="11.44140625" style="42"/>
    <col min="12545" max="12545" width="47.109375" style="42" customWidth="1"/>
    <col min="12546" max="12546" width="10.6640625" style="42" customWidth="1"/>
    <col min="12547" max="12547" width="12.6640625" style="42" customWidth="1"/>
    <col min="12548" max="12548" width="10.6640625" style="42" customWidth="1"/>
    <col min="12549" max="12549" width="14.6640625" style="42" customWidth="1"/>
    <col min="12550" max="12550" width="4.6640625" style="42" customWidth="1"/>
    <col min="12551" max="12551" width="10.6640625" style="42" customWidth="1"/>
    <col min="12552" max="12552" width="9.6640625" style="42" customWidth="1"/>
    <col min="12553" max="12553" width="14.6640625" style="42" customWidth="1"/>
    <col min="12554" max="12554" width="9.6640625" style="42" customWidth="1"/>
    <col min="12555" max="12800" width="11.44140625" style="42"/>
    <col min="12801" max="12801" width="47.109375" style="42" customWidth="1"/>
    <col min="12802" max="12802" width="10.6640625" style="42" customWidth="1"/>
    <col min="12803" max="12803" width="12.6640625" style="42" customWidth="1"/>
    <col min="12804" max="12804" width="10.6640625" style="42" customWidth="1"/>
    <col min="12805" max="12805" width="14.6640625" style="42" customWidth="1"/>
    <col min="12806" max="12806" width="4.6640625" style="42" customWidth="1"/>
    <col min="12807" max="12807" width="10.6640625" style="42" customWidth="1"/>
    <col min="12808" max="12808" width="9.6640625" style="42" customWidth="1"/>
    <col min="12809" max="12809" width="14.6640625" style="42" customWidth="1"/>
    <col min="12810" max="12810" width="9.6640625" style="42" customWidth="1"/>
    <col min="12811" max="13056" width="11.44140625" style="42"/>
    <col min="13057" max="13057" width="47.109375" style="42" customWidth="1"/>
    <col min="13058" max="13058" width="10.6640625" style="42" customWidth="1"/>
    <col min="13059" max="13059" width="12.6640625" style="42" customWidth="1"/>
    <col min="13060" max="13060" width="10.6640625" style="42" customWidth="1"/>
    <col min="13061" max="13061" width="14.6640625" style="42" customWidth="1"/>
    <col min="13062" max="13062" width="4.6640625" style="42" customWidth="1"/>
    <col min="13063" max="13063" width="10.6640625" style="42" customWidth="1"/>
    <col min="13064" max="13064" width="9.6640625" style="42" customWidth="1"/>
    <col min="13065" max="13065" width="14.6640625" style="42" customWidth="1"/>
    <col min="13066" max="13066" width="9.6640625" style="42" customWidth="1"/>
    <col min="13067" max="13312" width="11.44140625" style="42"/>
    <col min="13313" max="13313" width="47.109375" style="42" customWidth="1"/>
    <col min="13314" max="13314" width="10.6640625" style="42" customWidth="1"/>
    <col min="13315" max="13315" width="12.6640625" style="42" customWidth="1"/>
    <col min="13316" max="13316" width="10.6640625" style="42" customWidth="1"/>
    <col min="13317" max="13317" width="14.6640625" style="42" customWidth="1"/>
    <col min="13318" max="13318" width="4.6640625" style="42" customWidth="1"/>
    <col min="13319" max="13319" width="10.6640625" style="42" customWidth="1"/>
    <col min="13320" max="13320" width="9.6640625" style="42" customWidth="1"/>
    <col min="13321" max="13321" width="14.6640625" style="42" customWidth="1"/>
    <col min="13322" max="13322" width="9.6640625" style="42" customWidth="1"/>
    <col min="13323" max="13568" width="11.44140625" style="42"/>
    <col min="13569" max="13569" width="47.109375" style="42" customWidth="1"/>
    <col min="13570" max="13570" width="10.6640625" style="42" customWidth="1"/>
    <col min="13571" max="13571" width="12.6640625" style="42" customWidth="1"/>
    <col min="13572" max="13572" width="10.6640625" style="42" customWidth="1"/>
    <col min="13573" max="13573" width="14.6640625" style="42" customWidth="1"/>
    <col min="13574" max="13574" width="4.6640625" style="42" customWidth="1"/>
    <col min="13575" max="13575" width="10.6640625" style="42" customWidth="1"/>
    <col min="13576" max="13576" width="9.6640625" style="42" customWidth="1"/>
    <col min="13577" max="13577" width="14.6640625" style="42" customWidth="1"/>
    <col min="13578" max="13578" width="9.6640625" style="42" customWidth="1"/>
    <col min="13579" max="13824" width="11.44140625" style="42"/>
    <col min="13825" max="13825" width="47.109375" style="42" customWidth="1"/>
    <col min="13826" max="13826" width="10.6640625" style="42" customWidth="1"/>
    <col min="13827" max="13827" width="12.6640625" style="42" customWidth="1"/>
    <col min="13828" max="13828" width="10.6640625" style="42" customWidth="1"/>
    <col min="13829" max="13829" width="14.6640625" style="42" customWidth="1"/>
    <col min="13830" max="13830" width="4.6640625" style="42" customWidth="1"/>
    <col min="13831" max="13831" width="10.6640625" style="42" customWidth="1"/>
    <col min="13832" max="13832" width="9.6640625" style="42" customWidth="1"/>
    <col min="13833" max="13833" width="14.6640625" style="42" customWidth="1"/>
    <col min="13834" max="13834" width="9.6640625" style="42" customWidth="1"/>
    <col min="13835" max="14080" width="11.44140625" style="42"/>
    <col min="14081" max="14081" width="47.109375" style="42" customWidth="1"/>
    <col min="14082" max="14082" width="10.6640625" style="42" customWidth="1"/>
    <col min="14083" max="14083" width="12.6640625" style="42" customWidth="1"/>
    <col min="14084" max="14084" width="10.6640625" style="42" customWidth="1"/>
    <col min="14085" max="14085" width="14.6640625" style="42" customWidth="1"/>
    <col min="14086" max="14086" width="4.6640625" style="42" customWidth="1"/>
    <col min="14087" max="14087" width="10.6640625" style="42" customWidth="1"/>
    <col min="14088" max="14088" width="9.6640625" style="42" customWidth="1"/>
    <col min="14089" max="14089" width="14.6640625" style="42" customWidth="1"/>
    <col min="14090" max="14090" width="9.6640625" style="42" customWidth="1"/>
    <col min="14091" max="14336" width="11.44140625" style="42"/>
    <col min="14337" max="14337" width="47.109375" style="42" customWidth="1"/>
    <col min="14338" max="14338" width="10.6640625" style="42" customWidth="1"/>
    <col min="14339" max="14339" width="12.6640625" style="42" customWidth="1"/>
    <col min="14340" max="14340" width="10.6640625" style="42" customWidth="1"/>
    <col min="14341" max="14341" width="14.6640625" style="42" customWidth="1"/>
    <col min="14342" max="14342" width="4.6640625" style="42" customWidth="1"/>
    <col min="14343" max="14343" width="10.6640625" style="42" customWidth="1"/>
    <col min="14344" max="14344" width="9.6640625" style="42" customWidth="1"/>
    <col min="14345" max="14345" width="14.6640625" style="42" customWidth="1"/>
    <col min="14346" max="14346" width="9.6640625" style="42" customWidth="1"/>
    <col min="14347" max="14592" width="11.44140625" style="42"/>
    <col min="14593" max="14593" width="47.109375" style="42" customWidth="1"/>
    <col min="14594" max="14594" width="10.6640625" style="42" customWidth="1"/>
    <col min="14595" max="14595" width="12.6640625" style="42" customWidth="1"/>
    <col min="14596" max="14596" width="10.6640625" style="42" customWidth="1"/>
    <col min="14597" max="14597" width="14.6640625" style="42" customWidth="1"/>
    <col min="14598" max="14598" width="4.6640625" style="42" customWidth="1"/>
    <col min="14599" max="14599" width="10.6640625" style="42" customWidth="1"/>
    <col min="14600" max="14600" width="9.6640625" style="42" customWidth="1"/>
    <col min="14601" max="14601" width="14.6640625" style="42" customWidth="1"/>
    <col min="14602" max="14602" width="9.6640625" style="42" customWidth="1"/>
    <col min="14603" max="14848" width="11.44140625" style="42"/>
    <col min="14849" max="14849" width="47.109375" style="42" customWidth="1"/>
    <col min="14850" max="14850" width="10.6640625" style="42" customWidth="1"/>
    <col min="14851" max="14851" width="12.6640625" style="42" customWidth="1"/>
    <col min="14852" max="14852" width="10.6640625" style="42" customWidth="1"/>
    <col min="14853" max="14853" width="14.6640625" style="42" customWidth="1"/>
    <col min="14854" max="14854" width="4.6640625" style="42" customWidth="1"/>
    <col min="14855" max="14855" width="10.6640625" style="42" customWidth="1"/>
    <col min="14856" max="14856" width="9.6640625" style="42" customWidth="1"/>
    <col min="14857" max="14857" width="14.6640625" style="42" customWidth="1"/>
    <col min="14858" max="14858" width="9.6640625" style="42" customWidth="1"/>
    <col min="14859" max="15104" width="11.44140625" style="42"/>
    <col min="15105" max="15105" width="47.109375" style="42" customWidth="1"/>
    <col min="15106" max="15106" width="10.6640625" style="42" customWidth="1"/>
    <col min="15107" max="15107" width="12.6640625" style="42" customWidth="1"/>
    <col min="15108" max="15108" width="10.6640625" style="42" customWidth="1"/>
    <col min="15109" max="15109" width="14.6640625" style="42" customWidth="1"/>
    <col min="15110" max="15110" width="4.6640625" style="42" customWidth="1"/>
    <col min="15111" max="15111" width="10.6640625" style="42" customWidth="1"/>
    <col min="15112" max="15112" width="9.6640625" style="42" customWidth="1"/>
    <col min="15113" max="15113" width="14.6640625" style="42" customWidth="1"/>
    <col min="15114" max="15114" width="9.6640625" style="42" customWidth="1"/>
    <col min="15115" max="15360" width="11.44140625" style="42"/>
    <col min="15361" max="15361" width="47.109375" style="42" customWidth="1"/>
    <col min="15362" max="15362" width="10.6640625" style="42" customWidth="1"/>
    <col min="15363" max="15363" width="12.6640625" style="42" customWidth="1"/>
    <col min="15364" max="15364" width="10.6640625" style="42" customWidth="1"/>
    <col min="15365" max="15365" width="14.6640625" style="42" customWidth="1"/>
    <col min="15366" max="15366" width="4.6640625" style="42" customWidth="1"/>
    <col min="15367" max="15367" width="10.6640625" style="42" customWidth="1"/>
    <col min="15368" max="15368" width="9.6640625" style="42" customWidth="1"/>
    <col min="15369" max="15369" width="14.6640625" style="42" customWidth="1"/>
    <col min="15370" max="15370" width="9.6640625" style="42" customWidth="1"/>
    <col min="15371" max="15616" width="11.44140625" style="42"/>
    <col min="15617" max="15617" width="47.109375" style="42" customWidth="1"/>
    <col min="15618" max="15618" width="10.6640625" style="42" customWidth="1"/>
    <col min="15619" max="15619" width="12.6640625" style="42" customWidth="1"/>
    <col min="15620" max="15620" width="10.6640625" style="42" customWidth="1"/>
    <col min="15621" max="15621" width="14.6640625" style="42" customWidth="1"/>
    <col min="15622" max="15622" width="4.6640625" style="42" customWidth="1"/>
    <col min="15623" max="15623" width="10.6640625" style="42" customWidth="1"/>
    <col min="15624" max="15624" width="9.6640625" style="42" customWidth="1"/>
    <col min="15625" max="15625" width="14.6640625" style="42" customWidth="1"/>
    <col min="15626" max="15626" width="9.6640625" style="42" customWidth="1"/>
    <col min="15627" max="15872" width="11.44140625" style="42"/>
    <col min="15873" max="15873" width="47.109375" style="42" customWidth="1"/>
    <col min="15874" max="15874" width="10.6640625" style="42" customWidth="1"/>
    <col min="15875" max="15875" width="12.6640625" style="42" customWidth="1"/>
    <col min="15876" max="15876" width="10.6640625" style="42" customWidth="1"/>
    <col min="15877" max="15877" width="14.6640625" style="42" customWidth="1"/>
    <col min="15878" max="15878" width="4.6640625" style="42" customWidth="1"/>
    <col min="15879" max="15879" width="10.6640625" style="42" customWidth="1"/>
    <col min="15880" max="15880" width="9.6640625" style="42" customWidth="1"/>
    <col min="15881" max="15881" width="14.6640625" style="42" customWidth="1"/>
    <col min="15882" max="15882" width="9.6640625" style="42" customWidth="1"/>
    <col min="15883" max="16128" width="11.44140625" style="42"/>
    <col min="16129" max="16129" width="47.109375" style="42" customWidth="1"/>
    <col min="16130" max="16130" width="10.6640625" style="42" customWidth="1"/>
    <col min="16131" max="16131" width="12.6640625" style="42" customWidth="1"/>
    <col min="16132" max="16132" width="10.6640625" style="42" customWidth="1"/>
    <col min="16133" max="16133" width="14.6640625" style="42" customWidth="1"/>
    <col min="16134" max="16134" width="4.6640625" style="42" customWidth="1"/>
    <col min="16135" max="16135" width="10.6640625" style="42" customWidth="1"/>
    <col min="16136" max="16136" width="9.6640625" style="42" customWidth="1"/>
    <col min="16137" max="16137" width="14.6640625" style="42" customWidth="1"/>
    <col min="16138" max="16138" width="9.6640625" style="42" customWidth="1"/>
    <col min="16139" max="16384" width="11.44140625" style="42"/>
  </cols>
  <sheetData>
    <row r="1" spans="1:10" s="78" customFormat="1" ht="53.4" customHeight="1">
      <c r="A1" s="81" t="s">
        <v>358</v>
      </c>
      <c r="B1" s="81"/>
      <c r="C1" s="81"/>
      <c r="D1" s="81"/>
      <c r="E1" s="81"/>
      <c r="F1" s="81"/>
      <c r="G1" s="81"/>
      <c r="H1" s="81"/>
      <c r="I1" s="81"/>
      <c r="J1" s="81"/>
    </row>
    <row r="2" spans="1:10" ht="13.8" thickBot="1"/>
    <row r="3" spans="1:10" ht="19.95" customHeight="1" thickBot="1">
      <c r="F3" s="99"/>
      <c r="G3" s="1120" t="s">
        <v>2</v>
      </c>
      <c r="H3" s="1121"/>
      <c r="I3" s="1121"/>
      <c r="J3" s="1122"/>
    </row>
    <row r="4" spans="1:10" ht="19.95" customHeight="1" thickBot="1">
      <c r="A4" s="115"/>
      <c r="B4" s="1123">
        <v>2020</v>
      </c>
      <c r="C4" s="1143"/>
      <c r="D4" s="1123">
        <v>2021</v>
      </c>
      <c r="E4" s="1124"/>
      <c r="F4" s="45"/>
      <c r="G4" s="1126" t="s">
        <v>325</v>
      </c>
      <c r="H4" s="1127"/>
      <c r="I4" s="1128" t="s">
        <v>326</v>
      </c>
      <c r="J4" s="1127"/>
    </row>
    <row r="5" spans="1:10" ht="27" customHeight="1" thickBot="1">
      <c r="A5" s="116"/>
      <c r="B5" s="547" t="s">
        <v>325</v>
      </c>
      <c r="C5" s="1013" t="s">
        <v>5</v>
      </c>
      <c r="D5" s="547" t="s">
        <v>325</v>
      </c>
      <c r="E5" s="548" t="s">
        <v>5</v>
      </c>
      <c r="F5" s="45"/>
      <c r="G5" s="555" t="s">
        <v>325</v>
      </c>
      <c r="H5" s="1014" t="s">
        <v>6</v>
      </c>
      <c r="I5" s="556" t="s">
        <v>5</v>
      </c>
      <c r="J5" s="520" t="s">
        <v>6</v>
      </c>
    </row>
    <row r="6" spans="1:10" ht="18" customHeight="1">
      <c r="A6" s="847" t="s">
        <v>359</v>
      </c>
      <c r="B6" s="863">
        <v>4</v>
      </c>
      <c r="C6" s="1015">
        <v>986.03</v>
      </c>
      <c r="D6" s="863">
        <v>6</v>
      </c>
      <c r="E6" s="864">
        <v>1294.45</v>
      </c>
      <c r="F6" s="865"/>
      <c r="G6" s="866">
        <f t="shared" ref="G6:G11" si="0">D6-B6</f>
        <v>2</v>
      </c>
      <c r="H6" s="1016">
        <f>(D6-B6)/B6</f>
        <v>0.5</v>
      </c>
      <c r="I6" s="868">
        <f t="shared" ref="I6:I11" si="1">E6-C6</f>
        <v>308.42000000000007</v>
      </c>
      <c r="J6" s="867">
        <f>(E6-C6)/C6</f>
        <v>0.31278967171384248</v>
      </c>
    </row>
    <row r="7" spans="1:10" ht="18" customHeight="1">
      <c r="A7" s="851" t="s">
        <v>360</v>
      </c>
      <c r="B7" s="869">
        <v>1</v>
      </c>
      <c r="C7" s="1017">
        <v>5196.91</v>
      </c>
      <c r="D7" s="869">
        <v>1</v>
      </c>
      <c r="E7" s="870">
        <v>4516.7700000000004</v>
      </c>
      <c r="F7" s="865"/>
      <c r="G7" s="866">
        <f t="shared" si="0"/>
        <v>0</v>
      </c>
      <c r="H7" s="1016">
        <f t="shared" ref="H7:H11" si="2">(D7-B7)/B7</f>
        <v>0</v>
      </c>
      <c r="I7" s="868">
        <f t="shared" si="1"/>
        <v>-680.13999999999942</v>
      </c>
      <c r="J7" s="867">
        <f>(E7-C7)/C7</f>
        <v>-0.13087392315818427</v>
      </c>
    </row>
    <row r="8" spans="1:10" ht="18" customHeight="1">
      <c r="A8" s="851" t="s">
        <v>361</v>
      </c>
      <c r="B8" s="869">
        <v>5</v>
      </c>
      <c r="C8" s="1017">
        <v>25664.12</v>
      </c>
      <c r="D8" s="869">
        <v>6</v>
      </c>
      <c r="E8" s="870">
        <v>5366.71</v>
      </c>
      <c r="F8" s="865"/>
      <c r="G8" s="866">
        <f t="shared" si="0"/>
        <v>1</v>
      </c>
      <c r="H8" s="1016">
        <f t="shared" si="2"/>
        <v>0.2</v>
      </c>
      <c r="I8" s="868">
        <f t="shared" si="1"/>
        <v>-20297.41</v>
      </c>
      <c r="J8" s="867">
        <f t="shared" ref="J8:J9" si="3">(E8-C8)/C8</f>
        <v>-0.79088665420828774</v>
      </c>
    </row>
    <row r="9" spans="1:10" ht="18" customHeight="1">
      <c r="A9" s="1018" t="s">
        <v>362</v>
      </c>
      <c r="B9" s="869">
        <v>3</v>
      </c>
      <c r="C9" s="1017">
        <v>42532.94</v>
      </c>
      <c r="D9" s="869">
        <v>1</v>
      </c>
      <c r="E9" s="870">
        <v>39.53</v>
      </c>
      <c r="F9" s="865"/>
      <c r="G9" s="1019">
        <f t="shared" si="0"/>
        <v>-2</v>
      </c>
      <c r="H9" s="1020">
        <f t="shared" si="2"/>
        <v>-0.66666666666666663</v>
      </c>
      <c r="I9" s="1021">
        <f t="shared" si="1"/>
        <v>-42493.41</v>
      </c>
      <c r="J9" s="1022">
        <f t="shared" si="3"/>
        <v>-0.9990706026905265</v>
      </c>
    </row>
    <row r="10" spans="1:10" ht="18" customHeight="1">
      <c r="A10" s="1018" t="s">
        <v>363</v>
      </c>
      <c r="B10" s="869">
        <v>0</v>
      </c>
      <c r="C10" s="1017">
        <v>0</v>
      </c>
      <c r="D10" s="869">
        <v>2</v>
      </c>
      <c r="E10" s="870">
        <v>262.89999999999998</v>
      </c>
      <c r="F10" s="865"/>
      <c r="G10" s="1019">
        <f t="shared" si="0"/>
        <v>2</v>
      </c>
      <c r="H10" s="1020">
        <f>IFERROR((D10-B10)/B10,0)</f>
        <v>0</v>
      </c>
      <c r="I10" s="1021">
        <f t="shared" si="1"/>
        <v>262.89999999999998</v>
      </c>
      <c r="J10" s="1022">
        <f>IFERROR((F10-D10)/D10,0)</f>
        <v>-1</v>
      </c>
    </row>
    <row r="11" spans="1:10" ht="18" customHeight="1" thickBot="1">
      <c r="A11" s="1023" t="s">
        <v>330</v>
      </c>
      <c r="B11" s="1024">
        <f>SUM(B6:B10)</f>
        <v>13</v>
      </c>
      <c r="C11" s="1025">
        <f>SUM(C6:C10)</f>
        <v>74380</v>
      </c>
      <c r="D11" s="1024">
        <f>SUM(D6:D10)</f>
        <v>16</v>
      </c>
      <c r="E11" s="1026">
        <f>SUM(E6:E10)</f>
        <v>11480.36</v>
      </c>
      <c r="G11" s="1027">
        <f t="shared" si="0"/>
        <v>3</v>
      </c>
      <c r="H11" s="1028">
        <f t="shared" si="2"/>
        <v>0.23076923076923078</v>
      </c>
      <c r="I11" s="1029">
        <f t="shared" si="1"/>
        <v>-62899.64</v>
      </c>
      <c r="J11" s="1030">
        <f>(E11-C11)/C11</f>
        <v>-0.84565259478354393</v>
      </c>
    </row>
  </sheetData>
  <mergeCells count="5">
    <mergeCell ref="G3:J3"/>
    <mergeCell ref="B4:C4"/>
    <mergeCell ref="D4:E4"/>
    <mergeCell ref="G4:H4"/>
    <mergeCell ref="I4:J4"/>
  </mergeCells>
  <printOptions horizontalCentered="1"/>
  <pageMargins left="0" right="0" top="0.35433070866141736" bottom="0.31496062992125984" header="0" footer="0.19685039370078741"/>
  <pageSetup paperSize="9" scale="99" orientation="landscape" r:id="rId1"/>
  <headerFooter alignWithMargins="0"/>
  <ignoredErrors>
    <ignoredError sqref="H10 J10" formula="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4"/>
  <sheetViews>
    <sheetView zoomScaleNormal="100" workbookViewId="0">
      <selection activeCell="F38" sqref="F38"/>
    </sheetView>
  </sheetViews>
  <sheetFormatPr baseColWidth="10" defaultRowHeight="13.2"/>
  <cols>
    <col min="1" max="1" width="30.6640625" style="42" customWidth="1"/>
    <col min="2" max="3" width="20.6640625" style="42" customWidth="1"/>
    <col min="4" max="4" width="21.44140625" style="42" customWidth="1"/>
    <col min="5" max="256" width="11.44140625" style="42"/>
    <col min="257" max="257" width="30.6640625" style="42" customWidth="1"/>
    <col min="258" max="259" width="20.6640625" style="42" customWidth="1"/>
    <col min="260" max="260" width="21.44140625" style="42" customWidth="1"/>
    <col min="261" max="512" width="11.44140625" style="42"/>
    <col min="513" max="513" width="30.6640625" style="42" customWidth="1"/>
    <col min="514" max="515" width="20.6640625" style="42" customWidth="1"/>
    <col min="516" max="516" width="21.44140625" style="42" customWidth="1"/>
    <col min="517" max="768" width="11.44140625" style="42"/>
    <col min="769" max="769" width="30.6640625" style="42" customWidth="1"/>
    <col min="770" max="771" width="20.6640625" style="42" customWidth="1"/>
    <col min="772" max="772" width="21.44140625" style="42" customWidth="1"/>
    <col min="773" max="1024" width="11.44140625" style="42"/>
    <col min="1025" max="1025" width="30.6640625" style="42" customWidth="1"/>
    <col min="1026" max="1027" width="20.6640625" style="42" customWidth="1"/>
    <col min="1028" max="1028" width="21.44140625" style="42" customWidth="1"/>
    <col min="1029" max="1280" width="11.44140625" style="42"/>
    <col min="1281" max="1281" width="30.6640625" style="42" customWidth="1"/>
    <col min="1282" max="1283" width="20.6640625" style="42" customWidth="1"/>
    <col min="1284" max="1284" width="21.44140625" style="42" customWidth="1"/>
    <col min="1285" max="1536" width="11.44140625" style="42"/>
    <col min="1537" max="1537" width="30.6640625" style="42" customWidth="1"/>
    <col min="1538" max="1539" width="20.6640625" style="42" customWidth="1"/>
    <col min="1540" max="1540" width="21.44140625" style="42" customWidth="1"/>
    <col min="1541" max="1792" width="11.44140625" style="42"/>
    <col min="1793" max="1793" width="30.6640625" style="42" customWidth="1"/>
    <col min="1794" max="1795" width="20.6640625" style="42" customWidth="1"/>
    <col min="1796" max="1796" width="21.44140625" style="42" customWidth="1"/>
    <col min="1797" max="2048" width="11.44140625" style="42"/>
    <col min="2049" max="2049" width="30.6640625" style="42" customWidth="1"/>
    <col min="2050" max="2051" width="20.6640625" style="42" customWidth="1"/>
    <col min="2052" max="2052" width="21.44140625" style="42" customWidth="1"/>
    <col min="2053" max="2304" width="11.44140625" style="42"/>
    <col min="2305" max="2305" width="30.6640625" style="42" customWidth="1"/>
    <col min="2306" max="2307" width="20.6640625" style="42" customWidth="1"/>
    <col min="2308" max="2308" width="21.44140625" style="42" customWidth="1"/>
    <col min="2309" max="2560" width="11.44140625" style="42"/>
    <col min="2561" max="2561" width="30.6640625" style="42" customWidth="1"/>
    <col min="2562" max="2563" width="20.6640625" style="42" customWidth="1"/>
    <col min="2564" max="2564" width="21.44140625" style="42" customWidth="1"/>
    <col min="2565" max="2816" width="11.44140625" style="42"/>
    <col min="2817" max="2817" width="30.6640625" style="42" customWidth="1"/>
    <col min="2818" max="2819" width="20.6640625" style="42" customWidth="1"/>
    <col min="2820" max="2820" width="21.44140625" style="42" customWidth="1"/>
    <col min="2821" max="3072" width="11.44140625" style="42"/>
    <col min="3073" max="3073" width="30.6640625" style="42" customWidth="1"/>
    <col min="3074" max="3075" width="20.6640625" style="42" customWidth="1"/>
    <col min="3076" max="3076" width="21.44140625" style="42" customWidth="1"/>
    <col min="3077" max="3328" width="11.44140625" style="42"/>
    <col min="3329" max="3329" width="30.6640625" style="42" customWidth="1"/>
    <col min="3330" max="3331" width="20.6640625" style="42" customWidth="1"/>
    <col min="3332" max="3332" width="21.44140625" style="42" customWidth="1"/>
    <col min="3333" max="3584" width="11.44140625" style="42"/>
    <col min="3585" max="3585" width="30.6640625" style="42" customWidth="1"/>
    <col min="3586" max="3587" width="20.6640625" style="42" customWidth="1"/>
    <col min="3588" max="3588" width="21.44140625" style="42" customWidth="1"/>
    <col min="3589" max="3840" width="11.44140625" style="42"/>
    <col min="3841" max="3841" width="30.6640625" style="42" customWidth="1"/>
    <col min="3842" max="3843" width="20.6640625" style="42" customWidth="1"/>
    <col min="3844" max="3844" width="21.44140625" style="42" customWidth="1"/>
    <col min="3845" max="4096" width="11.44140625" style="42"/>
    <col min="4097" max="4097" width="30.6640625" style="42" customWidth="1"/>
    <col min="4098" max="4099" width="20.6640625" style="42" customWidth="1"/>
    <col min="4100" max="4100" width="21.44140625" style="42" customWidth="1"/>
    <col min="4101" max="4352" width="11.44140625" style="42"/>
    <col min="4353" max="4353" width="30.6640625" style="42" customWidth="1"/>
    <col min="4354" max="4355" width="20.6640625" style="42" customWidth="1"/>
    <col min="4356" max="4356" width="21.44140625" style="42" customWidth="1"/>
    <col min="4357" max="4608" width="11.44140625" style="42"/>
    <col min="4609" max="4609" width="30.6640625" style="42" customWidth="1"/>
    <col min="4610" max="4611" width="20.6640625" style="42" customWidth="1"/>
    <col min="4612" max="4612" width="21.44140625" style="42" customWidth="1"/>
    <col min="4613" max="4864" width="11.44140625" style="42"/>
    <col min="4865" max="4865" width="30.6640625" style="42" customWidth="1"/>
    <col min="4866" max="4867" width="20.6640625" style="42" customWidth="1"/>
    <col min="4868" max="4868" width="21.44140625" style="42" customWidth="1"/>
    <col min="4869" max="5120" width="11.44140625" style="42"/>
    <col min="5121" max="5121" width="30.6640625" style="42" customWidth="1"/>
    <col min="5122" max="5123" width="20.6640625" style="42" customWidth="1"/>
    <col min="5124" max="5124" width="21.44140625" style="42" customWidth="1"/>
    <col min="5125" max="5376" width="11.44140625" style="42"/>
    <col min="5377" max="5377" width="30.6640625" style="42" customWidth="1"/>
    <col min="5378" max="5379" width="20.6640625" style="42" customWidth="1"/>
    <col min="5380" max="5380" width="21.44140625" style="42" customWidth="1"/>
    <col min="5381" max="5632" width="11.44140625" style="42"/>
    <col min="5633" max="5633" width="30.6640625" style="42" customWidth="1"/>
    <col min="5634" max="5635" width="20.6640625" style="42" customWidth="1"/>
    <col min="5636" max="5636" width="21.44140625" style="42" customWidth="1"/>
    <col min="5637" max="5888" width="11.44140625" style="42"/>
    <col min="5889" max="5889" width="30.6640625" style="42" customWidth="1"/>
    <col min="5890" max="5891" width="20.6640625" style="42" customWidth="1"/>
    <col min="5892" max="5892" width="21.44140625" style="42" customWidth="1"/>
    <col min="5893" max="6144" width="11.44140625" style="42"/>
    <col min="6145" max="6145" width="30.6640625" style="42" customWidth="1"/>
    <col min="6146" max="6147" width="20.6640625" style="42" customWidth="1"/>
    <col min="6148" max="6148" width="21.44140625" style="42" customWidth="1"/>
    <col min="6149" max="6400" width="11.44140625" style="42"/>
    <col min="6401" max="6401" width="30.6640625" style="42" customWidth="1"/>
    <col min="6402" max="6403" width="20.6640625" style="42" customWidth="1"/>
    <col min="6404" max="6404" width="21.44140625" style="42" customWidth="1"/>
    <col min="6405" max="6656" width="11.44140625" style="42"/>
    <col min="6657" max="6657" width="30.6640625" style="42" customWidth="1"/>
    <col min="6658" max="6659" width="20.6640625" style="42" customWidth="1"/>
    <col min="6660" max="6660" width="21.44140625" style="42" customWidth="1"/>
    <col min="6661" max="6912" width="11.44140625" style="42"/>
    <col min="6913" max="6913" width="30.6640625" style="42" customWidth="1"/>
    <col min="6914" max="6915" width="20.6640625" style="42" customWidth="1"/>
    <col min="6916" max="6916" width="21.44140625" style="42" customWidth="1"/>
    <col min="6917" max="7168" width="11.44140625" style="42"/>
    <col min="7169" max="7169" width="30.6640625" style="42" customWidth="1"/>
    <col min="7170" max="7171" width="20.6640625" style="42" customWidth="1"/>
    <col min="7172" max="7172" width="21.44140625" style="42" customWidth="1"/>
    <col min="7173" max="7424" width="11.44140625" style="42"/>
    <col min="7425" max="7425" width="30.6640625" style="42" customWidth="1"/>
    <col min="7426" max="7427" width="20.6640625" style="42" customWidth="1"/>
    <col min="7428" max="7428" width="21.44140625" style="42" customWidth="1"/>
    <col min="7429" max="7680" width="11.44140625" style="42"/>
    <col min="7681" max="7681" width="30.6640625" style="42" customWidth="1"/>
    <col min="7682" max="7683" width="20.6640625" style="42" customWidth="1"/>
    <col min="7684" max="7684" width="21.44140625" style="42" customWidth="1"/>
    <col min="7685" max="7936" width="11.44140625" style="42"/>
    <col min="7937" max="7937" width="30.6640625" style="42" customWidth="1"/>
    <col min="7938" max="7939" width="20.6640625" style="42" customWidth="1"/>
    <col min="7940" max="7940" width="21.44140625" style="42" customWidth="1"/>
    <col min="7941" max="8192" width="11.44140625" style="42"/>
    <col min="8193" max="8193" width="30.6640625" style="42" customWidth="1"/>
    <col min="8194" max="8195" width="20.6640625" style="42" customWidth="1"/>
    <col min="8196" max="8196" width="21.44140625" style="42" customWidth="1"/>
    <col min="8197" max="8448" width="11.44140625" style="42"/>
    <col min="8449" max="8449" width="30.6640625" style="42" customWidth="1"/>
    <col min="8450" max="8451" width="20.6640625" style="42" customWidth="1"/>
    <col min="8452" max="8452" width="21.44140625" style="42" customWidth="1"/>
    <col min="8453" max="8704" width="11.44140625" style="42"/>
    <col min="8705" max="8705" width="30.6640625" style="42" customWidth="1"/>
    <col min="8706" max="8707" width="20.6640625" style="42" customWidth="1"/>
    <col min="8708" max="8708" width="21.44140625" style="42" customWidth="1"/>
    <col min="8709" max="8960" width="11.44140625" style="42"/>
    <col min="8961" max="8961" width="30.6640625" style="42" customWidth="1"/>
    <col min="8962" max="8963" width="20.6640625" style="42" customWidth="1"/>
    <col min="8964" max="8964" width="21.44140625" style="42" customWidth="1"/>
    <col min="8965" max="9216" width="11.44140625" style="42"/>
    <col min="9217" max="9217" width="30.6640625" style="42" customWidth="1"/>
    <col min="9218" max="9219" width="20.6640625" style="42" customWidth="1"/>
    <col min="9220" max="9220" width="21.44140625" style="42" customWidth="1"/>
    <col min="9221" max="9472" width="11.44140625" style="42"/>
    <col min="9473" max="9473" width="30.6640625" style="42" customWidth="1"/>
    <col min="9474" max="9475" width="20.6640625" style="42" customWidth="1"/>
    <col min="9476" max="9476" width="21.44140625" style="42" customWidth="1"/>
    <col min="9477" max="9728" width="11.44140625" style="42"/>
    <col min="9729" max="9729" width="30.6640625" style="42" customWidth="1"/>
    <col min="9730" max="9731" width="20.6640625" style="42" customWidth="1"/>
    <col min="9732" max="9732" width="21.44140625" style="42" customWidth="1"/>
    <col min="9733" max="9984" width="11.44140625" style="42"/>
    <col min="9985" max="9985" width="30.6640625" style="42" customWidth="1"/>
    <col min="9986" max="9987" width="20.6640625" style="42" customWidth="1"/>
    <col min="9988" max="9988" width="21.44140625" style="42" customWidth="1"/>
    <col min="9989" max="10240" width="11.44140625" style="42"/>
    <col min="10241" max="10241" width="30.6640625" style="42" customWidth="1"/>
    <col min="10242" max="10243" width="20.6640625" style="42" customWidth="1"/>
    <col min="10244" max="10244" width="21.44140625" style="42" customWidth="1"/>
    <col min="10245" max="10496" width="11.44140625" style="42"/>
    <col min="10497" max="10497" width="30.6640625" style="42" customWidth="1"/>
    <col min="10498" max="10499" width="20.6640625" style="42" customWidth="1"/>
    <col min="10500" max="10500" width="21.44140625" style="42" customWidth="1"/>
    <col min="10501" max="10752" width="11.44140625" style="42"/>
    <col min="10753" max="10753" width="30.6640625" style="42" customWidth="1"/>
    <col min="10754" max="10755" width="20.6640625" style="42" customWidth="1"/>
    <col min="10756" max="10756" width="21.44140625" style="42" customWidth="1"/>
    <col min="10757" max="11008" width="11.44140625" style="42"/>
    <col min="11009" max="11009" width="30.6640625" style="42" customWidth="1"/>
    <col min="11010" max="11011" width="20.6640625" style="42" customWidth="1"/>
    <col min="11012" max="11012" width="21.44140625" style="42" customWidth="1"/>
    <col min="11013" max="11264" width="11.44140625" style="42"/>
    <col min="11265" max="11265" width="30.6640625" style="42" customWidth="1"/>
    <col min="11266" max="11267" width="20.6640625" style="42" customWidth="1"/>
    <col min="11268" max="11268" width="21.44140625" style="42" customWidth="1"/>
    <col min="11269" max="11520" width="11.44140625" style="42"/>
    <col min="11521" max="11521" width="30.6640625" style="42" customWidth="1"/>
    <col min="11522" max="11523" width="20.6640625" style="42" customWidth="1"/>
    <col min="11524" max="11524" width="21.44140625" style="42" customWidth="1"/>
    <col min="11525" max="11776" width="11.44140625" style="42"/>
    <col min="11777" max="11777" width="30.6640625" style="42" customWidth="1"/>
    <col min="11778" max="11779" width="20.6640625" style="42" customWidth="1"/>
    <col min="11780" max="11780" width="21.44140625" style="42" customWidth="1"/>
    <col min="11781" max="12032" width="11.44140625" style="42"/>
    <col min="12033" max="12033" width="30.6640625" style="42" customWidth="1"/>
    <col min="12034" max="12035" width="20.6640625" style="42" customWidth="1"/>
    <col min="12036" max="12036" width="21.44140625" style="42" customWidth="1"/>
    <col min="12037" max="12288" width="11.44140625" style="42"/>
    <col min="12289" max="12289" width="30.6640625" style="42" customWidth="1"/>
    <col min="12290" max="12291" width="20.6640625" style="42" customWidth="1"/>
    <col min="12292" max="12292" width="21.44140625" style="42" customWidth="1"/>
    <col min="12293" max="12544" width="11.44140625" style="42"/>
    <col min="12545" max="12545" width="30.6640625" style="42" customWidth="1"/>
    <col min="12546" max="12547" width="20.6640625" style="42" customWidth="1"/>
    <col min="12548" max="12548" width="21.44140625" style="42" customWidth="1"/>
    <col min="12549" max="12800" width="11.44140625" style="42"/>
    <col min="12801" max="12801" width="30.6640625" style="42" customWidth="1"/>
    <col min="12802" max="12803" width="20.6640625" style="42" customWidth="1"/>
    <col min="12804" max="12804" width="21.44140625" style="42" customWidth="1"/>
    <col min="12805" max="13056" width="11.44140625" style="42"/>
    <col min="13057" max="13057" width="30.6640625" style="42" customWidth="1"/>
    <col min="13058" max="13059" width="20.6640625" style="42" customWidth="1"/>
    <col min="13060" max="13060" width="21.44140625" style="42" customWidth="1"/>
    <col min="13061" max="13312" width="11.44140625" style="42"/>
    <col min="13313" max="13313" width="30.6640625" style="42" customWidth="1"/>
    <col min="13314" max="13315" width="20.6640625" style="42" customWidth="1"/>
    <col min="13316" max="13316" width="21.44140625" style="42" customWidth="1"/>
    <col min="13317" max="13568" width="11.44140625" style="42"/>
    <col min="13569" max="13569" width="30.6640625" style="42" customWidth="1"/>
    <col min="13570" max="13571" width="20.6640625" style="42" customWidth="1"/>
    <col min="13572" max="13572" width="21.44140625" style="42" customWidth="1"/>
    <col min="13573" max="13824" width="11.44140625" style="42"/>
    <col min="13825" max="13825" width="30.6640625" style="42" customWidth="1"/>
    <col min="13826" max="13827" width="20.6640625" style="42" customWidth="1"/>
    <col min="13828" max="13828" width="21.44140625" style="42" customWidth="1"/>
    <col min="13829" max="14080" width="11.44140625" style="42"/>
    <col min="14081" max="14081" width="30.6640625" style="42" customWidth="1"/>
    <col min="14082" max="14083" width="20.6640625" style="42" customWidth="1"/>
    <col min="14084" max="14084" width="21.44140625" style="42" customWidth="1"/>
    <col min="14085" max="14336" width="11.44140625" style="42"/>
    <col min="14337" max="14337" width="30.6640625" style="42" customWidth="1"/>
    <col min="14338" max="14339" width="20.6640625" style="42" customWidth="1"/>
    <col min="14340" max="14340" width="21.44140625" style="42" customWidth="1"/>
    <col min="14341" max="14592" width="11.44140625" style="42"/>
    <col min="14593" max="14593" width="30.6640625" style="42" customWidth="1"/>
    <col min="14594" max="14595" width="20.6640625" style="42" customWidth="1"/>
    <col min="14596" max="14596" width="21.44140625" style="42" customWidth="1"/>
    <col min="14597" max="14848" width="11.44140625" style="42"/>
    <col min="14849" max="14849" width="30.6640625" style="42" customWidth="1"/>
    <col min="14850" max="14851" width="20.6640625" style="42" customWidth="1"/>
    <col min="14852" max="14852" width="21.44140625" style="42" customWidth="1"/>
    <col min="14853" max="15104" width="11.44140625" style="42"/>
    <col min="15105" max="15105" width="30.6640625" style="42" customWidth="1"/>
    <col min="15106" max="15107" width="20.6640625" style="42" customWidth="1"/>
    <col min="15108" max="15108" width="21.44140625" style="42" customWidth="1"/>
    <col min="15109" max="15360" width="11.44140625" style="42"/>
    <col min="15361" max="15361" width="30.6640625" style="42" customWidth="1"/>
    <col min="15362" max="15363" width="20.6640625" style="42" customWidth="1"/>
    <col min="15364" max="15364" width="21.44140625" style="42" customWidth="1"/>
    <col min="15365" max="15616" width="11.44140625" style="42"/>
    <col min="15617" max="15617" width="30.6640625" style="42" customWidth="1"/>
    <col min="15618" max="15619" width="20.6640625" style="42" customWidth="1"/>
    <col min="15620" max="15620" width="21.44140625" style="42" customWidth="1"/>
    <col min="15621" max="15872" width="11.44140625" style="42"/>
    <col min="15873" max="15873" width="30.6640625" style="42" customWidth="1"/>
    <col min="15874" max="15875" width="20.6640625" style="42" customWidth="1"/>
    <col min="15876" max="15876" width="21.44140625" style="42" customWidth="1"/>
    <col min="15877" max="16128" width="11.44140625" style="42"/>
    <col min="16129" max="16129" width="30.6640625" style="42" customWidth="1"/>
    <col min="16130" max="16131" width="20.6640625" style="42" customWidth="1"/>
    <col min="16132" max="16132" width="21.44140625" style="42" customWidth="1"/>
    <col min="16133" max="16384" width="11.44140625" style="42"/>
  </cols>
  <sheetData>
    <row r="1" spans="1:7" s="78" customFormat="1" ht="30.75" customHeight="1">
      <c r="A1" s="81" t="s">
        <v>364</v>
      </c>
      <c r="B1" s="81"/>
      <c r="C1" s="81"/>
      <c r="D1" s="81"/>
      <c r="E1" s="80"/>
      <c r="F1" s="80"/>
      <c r="G1" s="80"/>
    </row>
    <row r="13" spans="1:7" s="119" customFormat="1"/>
    <row r="29" spans="1:4">
      <c r="A29" s="762"/>
    </row>
    <row r="30" spans="1:4" ht="13.8" thickBot="1"/>
    <row r="31" spans="1:4" ht="13.8" thickBot="1">
      <c r="A31" s="117"/>
      <c r="B31" s="277" t="s">
        <v>365</v>
      </c>
      <c r="C31" s="871" t="s">
        <v>366</v>
      </c>
      <c r="D31" s="118" t="s">
        <v>367</v>
      </c>
    </row>
    <row r="32" spans="1:4">
      <c r="A32" s="211" t="s">
        <v>368</v>
      </c>
      <c r="B32" s="1031">
        <v>138</v>
      </c>
      <c r="C32" s="1032">
        <v>37</v>
      </c>
      <c r="D32" s="872">
        <f>SUM(B32:C32)</f>
        <v>175</v>
      </c>
    </row>
    <row r="33" spans="1:4" ht="13.8" thickBot="1">
      <c r="A33" s="213" t="s">
        <v>369</v>
      </c>
      <c r="B33" s="1033">
        <v>64</v>
      </c>
      <c r="C33" s="1034">
        <v>15</v>
      </c>
      <c r="D33" s="977">
        <f>SUM(B33:C33)</f>
        <v>79</v>
      </c>
    </row>
    <row r="34" spans="1:4" ht="13.8" thickBot="1">
      <c r="A34" s="742" t="s">
        <v>370</v>
      </c>
      <c r="B34" s="738">
        <f>SUM(B32:B33)</f>
        <v>202</v>
      </c>
      <c r="C34" s="873">
        <f>SUM(C32:C33)</f>
        <v>52</v>
      </c>
      <c r="D34" s="874">
        <f>SUM(D32:D33)</f>
        <v>254</v>
      </c>
    </row>
  </sheetData>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2"/>
  <sheetViews>
    <sheetView zoomScaleNormal="100" workbookViewId="0">
      <selection activeCell="D5" sqref="D5:D8"/>
    </sheetView>
  </sheetViews>
  <sheetFormatPr baseColWidth="10" defaultColWidth="11.5546875" defaultRowHeight="13.2"/>
  <cols>
    <col min="1" max="1" width="35" style="12" customWidth="1"/>
    <col min="2" max="2" width="12.6640625" style="12" customWidth="1"/>
    <col min="3" max="3" width="10.6640625" style="12" customWidth="1"/>
    <col min="4" max="4" width="12.6640625" style="12" customWidth="1"/>
    <col min="5" max="5" width="10.6640625" style="12" customWidth="1"/>
    <col min="6" max="6" width="2.33203125" style="13" customWidth="1"/>
    <col min="7" max="7" width="12.6640625" style="12" customWidth="1"/>
    <col min="8" max="16384" width="11.5546875" style="12"/>
  </cols>
  <sheetData>
    <row r="1" spans="1:8" s="322" customFormat="1" ht="45" customHeight="1">
      <c r="A1" s="320" t="s">
        <v>44</v>
      </c>
      <c r="B1" s="320"/>
      <c r="C1" s="320"/>
      <c r="D1" s="320"/>
      <c r="E1" s="320"/>
      <c r="F1" s="320"/>
      <c r="G1" s="320"/>
      <c r="H1" s="320"/>
    </row>
    <row r="2" spans="1:8" ht="15" customHeight="1" thickBot="1">
      <c r="A2"/>
    </row>
    <row r="3" spans="1:8" ht="19.95" customHeight="1" thickBot="1">
      <c r="A3" s="14"/>
      <c r="B3" s="1110">
        <v>2020</v>
      </c>
      <c r="C3" s="1111"/>
      <c r="D3" s="1110">
        <v>2021</v>
      </c>
      <c r="E3" s="1111"/>
      <c r="F3" s="332"/>
      <c r="G3" s="1107" t="s">
        <v>2</v>
      </c>
      <c r="H3" s="1108"/>
    </row>
    <row r="4" spans="1:8" ht="40.200000000000003" thickBot="1">
      <c r="B4" s="333" t="s">
        <v>5</v>
      </c>
      <c r="C4" s="334" t="s">
        <v>45</v>
      </c>
      <c r="D4" s="333" t="s">
        <v>5</v>
      </c>
      <c r="E4" s="334" t="s">
        <v>45</v>
      </c>
      <c r="F4" s="335"/>
      <c r="G4" s="336" t="s">
        <v>5</v>
      </c>
      <c r="H4" s="337" t="s">
        <v>6</v>
      </c>
    </row>
    <row r="5" spans="1:8" ht="19.95" customHeight="1">
      <c r="A5" s="338" t="s">
        <v>46</v>
      </c>
      <c r="B5" s="934">
        <v>17356.560000000001</v>
      </c>
      <c r="C5" s="339">
        <f>B5/$B$9</f>
        <v>0.58693003496239826</v>
      </c>
      <c r="D5" s="934">
        <v>17531.66</v>
      </c>
      <c r="E5" s="339">
        <f>D5/$D$9</f>
        <v>0.58351203708295574</v>
      </c>
      <c r="F5" s="340"/>
      <c r="G5" s="341">
        <f>D5-B5</f>
        <v>175.09999999999854</v>
      </c>
      <c r="H5" s="342">
        <f>D5/B5-1</f>
        <v>1.0088404614739144E-2</v>
      </c>
    </row>
    <row r="6" spans="1:8" ht="19.95" customHeight="1">
      <c r="A6" s="343" t="s">
        <v>47</v>
      </c>
      <c r="B6" s="341">
        <v>8510.48</v>
      </c>
      <c r="C6" s="342">
        <f t="shared" ref="C6:C8" si="0">B6/$B$9</f>
        <v>0.28779068686115167</v>
      </c>
      <c r="D6" s="341">
        <v>8847.99</v>
      </c>
      <c r="E6" s="342">
        <f>D6/$D$9</f>
        <v>0.29449057698983561</v>
      </c>
      <c r="F6" s="340"/>
      <c r="G6" s="341">
        <f>D6-B6</f>
        <v>337.51000000000022</v>
      </c>
      <c r="H6" s="342">
        <f>D6/B6-1</f>
        <v>3.965816264182509E-2</v>
      </c>
    </row>
    <row r="7" spans="1:8" ht="19.95" customHeight="1">
      <c r="A7" s="343" t="s">
        <v>48</v>
      </c>
      <c r="B7" s="341">
        <v>2037.8</v>
      </c>
      <c r="C7" s="342">
        <f t="shared" si="0"/>
        <v>6.8910315479932385E-2</v>
      </c>
      <c r="D7" s="341">
        <v>1027.5899999999999</v>
      </c>
      <c r="E7" s="342">
        <f>D7/$D$9</f>
        <v>3.4201617769570848E-2</v>
      </c>
      <c r="F7" s="340"/>
      <c r="G7" s="341">
        <f>D7-B7</f>
        <v>-1010.21</v>
      </c>
      <c r="H7" s="342">
        <f>D7/B7-1</f>
        <v>-0.49573559721268035</v>
      </c>
    </row>
    <row r="8" spans="1:8" ht="19.95" customHeight="1" thickBot="1">
      <c r="A8" s="344" t="s">
        <v>49</v>
      </c>
      <c r="B8" s="935">
        <v>1666.93</v>
      </c>
      <c r="C8" s="345">
        <f t="shared" si="0"/>
        <v>5.6368962696517658E-2</v>
      </c>
      <c r="D8" s="935">
        <v>2637.83</v>
      </c>
      <c r="E8" s="345">
        <f>D8/$D$9</f>
        <v>8.7795768157637843E-2</v>
      </c>
      <c r="F8" s="340"/>
      <c r="G8" s="346">
        <f>D8-B8</f>
        <v>970.89999999999986</v>
      </c>
      <c r="H8" s="347">
        <f>D8/B8-1</f>
        <v>0.58244797322023101</v>
      </c>
    </row>
    <row r="9" spans="1:8" ht="19.95" customHeight="1" thickBot="1">
      <c r="A9" s="348" t="s">
        <v>50</v>
      </c>
      <c r="B9" s="350">
        <f>SUM(B5:B8)</f>
        <v>29571.77</v>
      </c>
      <c r="C9" s="349">
        <f>B9/$B$9</f>
        <v>1</v>
      </c>
      <c r="D9" s="350">
        <f>SUM(D5:D8)</f>
        <v>30045.07</v>
      </c>
      <c r="E9" s="349">
        <f>D9/$D$9</f>
        <v>1</v>
      </c>
      <c r="F9" s="15"/>
      <c r="G9" s="350">
        <f>D9-B9</f>
        <v>473.29999999999927</v>
      </c>
      <c r="H9" s="349">
        <f>D9/B9-1</f>
        <v>1.6005129216140945E-2</v>
      </c>
    </row>
    <row r="10" spans="1:8">
      <c r="B10" s="175"/>
      <c r="D10" s="175"/>
    </row>
    <row r="11" spans="1:8">
      <c r="A11" s="83"/>
    </row>
    <row r="12" spans="1:8" ht="19.95" customHeight="1"/>
  </sheetData>
  <mergeCells count="3">
    <mergeCell ref="B3:C3"/>
    <mergeCell ref="D3:E3"/>
    <mergeCell ref="G3:H3"/>
  </mergeCells>
  <printOptions horizontalCentered="1" verticalCentered="1"/>
  <pageMargins left="0" right="0" top="0.35433070866141736" bottom="0.31496062992125984" header="0" footer="0.19685039370078741"/>
  <pageSetup paperSize="9" orientation="landscape"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5"/>
  <sheetViews>
    <sheetView tabSelected="1" zoomScaleNormal="100" workbookViewId="0">
      <selection activeCell="A33" sqref="A33"/>
    </sheetView>
  </sheetViews>
  <sheetFormatPr baseColWidth="10" defaultRowHeight="13.2"/>
  <cols>
    <col min="1" max="1" width="43.6640625" style="42" customWidth="1"/>
    <col min="2" max="2" width="26.88671875" style="42" customWidth="1"/>
    <col min="3" max="3" width="13.33203125" style="42" customWidth="1"/>
    <col min="4" max="4" width="21" style="42" customWidth="1"/>
    <col min="5" max="256" width="11.44140625" style="42"/>
    <col min="257" max="257" width="43.6640625" style="42" customWidth="1"/>
    <col min="258" max="258" width="26.88671875" style="42" customWidth="1"/>
    <col min="259" max="259" width="13.33203125" style="42" customWidth="1"/>
    <col min="260" max="260" width="21" style="42" customWidth="1"/>
    <col min="261" max="512" width="11.44140625" style="42"/>
    <col min="513" max="513" width="43.6640625" style="42" customWidth="1"/>
    <col min="514" max="514" width="26.88671875" style="42" customWidth="1"/>
    <col min="515" max="515" width="13.33203125" style="42" customWidth="1"/>
    <col min="516" max="516" width="21" style="42" customWidth="1"/>
    <col min="517" max="768" width="11.44140625" style="42"/>
    <col min="769" max="769" width="43.6640625" style="42" customWidth="1"/>
    <col min="770" max="770" width="26.88671875" style="42" customWidth="1"/>
    <col min="771" max="771" width="13.33203125" style="42" customWidth="1"/>
    <col min="772" max="772" width="21" style="42" customWidth="1"/>
    <col min="773" max="1024" width="11.44140625" style="42"/>
    <col min="1025" max="1025" width="43.6640625" style="42" customWidth="1"/>
    <col min="1026" max="1026" width="26.88671875" style="42" customWidth="1"/>
    <col min="1027" max="1027" width="13.33203125" style="42" customWidth="1"/>
    <col min="1028" max="1028" width="21" style="42" customWidth="1"/>
    <col min="1029" max="1280" width="11.44140625" style="42"/>
    <col min="1281" max="1281" width="43.6640625" style="42" customWidth="1"/>
    <col min="1282" max="1282" width="26.88671875" style="42" customWidth="1"/>
    <col min="1283" max="1283" width="13.33203125" style="42" customWidth="1"/>
    <col min="1284" max="1284" width="21" style="42" customWidth="1"/>
    <col min="1285" max="1536" width="11.44140625" style="42"/>
    <col min="1537" max="1537" width="43.6640625" style="42" customWidth="1"/>
    <col min="1538" max="1538" width="26.88671875" style="42" customWidth="1"/>
    <col min="1539" max="1539" width="13.33203125" style="42" customWidth="1"/>
    <col min="1540" max="1540" width="21" style="42" customWidth="1"/>
    <col min="1541" max="1792" width="11.44140625" style="42"/>
    <col min="1793" max="1793" width="43.6640625" style="42" customWidth="1"/>
    <col min="1794" max="1794" width="26.88671875" style="42" customWidth="1"/>
    <col min="1795" max="1795" width="13.33203125" style="42" customWidth="1"/>
    <col min="1796" max="1796" width="21" style="42" customWidth="1"/>
    <col min="1797" max="2048" width="11.44140625" style="42"/>
    <col min="2049" max="2049" width="43.6640625" style="42" customWidth="1"/>
    <col min="2050" max="2050" width="26.88671875" style="42" customWidth="1"/>
    <col min="2051" max="2051" width="13.33203125" style="42" customWidth="1"/>
    <col min="2052" max="2052" width="21" style="42" customWidth="1"/>
    <col min="2053" max="2304" width="11.44140625" style="42"/>
    <col min="2305" max="2305" width="43.6640625" style="42" customWidth="1"/>
    <col min="2306" max="2306" width="26.88671875" style="42" customWidth="1"/>
    <col min="2307" max="2307" width="13.33203125" style="42" customWidth="1"/>
    <col min="2308" max="2308" width="21" style="42" customWidth="1"/>
    <col min="2309" max="2560" width="11.44140625" style="42"/>
    <col min="2561" max="2561" width="43.6640625" style="42" customWidth="1"/>
    <col min="2562" max="2562" width="26.88671875" style="42" customWidth="1"/>
    <col min="2563" max="2563" width="13.33203125" style="42" customWidth="1"/>
    <col min="2564" max="2564" width="21" style="42" customWidth="1"/>
    <col min="2565" max="2816" width="11.44140625" style="42"/>
    <col min="2817" max="2817" width="43.6640625" style="42" customWidth="1"/>
    <col min="2818" max="2818" width="26.88671875" style="42" customWidth="1"/>
    <col min="2819" max="2819" width="13.33203125" style="42" customWidth="1"/>
    <col min="2820" max="2820" width="21" style="42" customWidth="1"/>
    <col min="2821" max="3072" width="11.44140625" style="42"/>
    <col min="3073" max="3073" width="43.6640625" style="42" customWidth="1"/>
    <col min="3074" max="3074" width="26.88671875" style="42" customWidth="1"/>
    <col min="3075" max="3075" width="13.33203125" style="42" customWidth="1"/>
    <col min="3076" max="3076" width="21" style="42" customWidth="1"/>
    <col min="3077" max="3328" width="11.44140625" style="42"/>
    <col min="3329" max="3329" width="43.6640625" style="42" customWidth="1"/>
    <col min="3330" max="3330" width="26.88671875" style="42" customWidth="1"/>
    <col min="3331" max="3331" width="13.33203125" style="42" customWidth="1"/>
    <col min="3332" max="3332" width="21" style="42" customWidth="1"/>
    <col min="3333" max="3584" width="11.44140625" style="42"/>
    <col min="3585" max="3585" width="43.6640625" style="42" customWidth="1"/>
    <col min="3586" max="3586" width="26.88671875" style="42" customWidth="1"/>
    <col min="3587" max="3587" width="13.33203125" style="42" customWidth="1"/>
    <col min="3588" max="3588" width="21" style="42" customWidth="1"/>
    <col min="3589" max="3840" width="11.44140625" style="42"/>
    <col min="3841" max="3841" width="43.6640625" style="42" customWidth="1"/>
    <col min="3842" max="3842" width="26.88671875" style="42" customWidth="1"/>
    <col min="3843" max="3843" width="13.33203125" style="42" customWidth="1"/>
    <col min="3844" max="3844" width="21" style="42" customWidth="1"/>
    <col min="3845" max="4096" width="11.44140625" style="42"/>
    <col min="4097" max="4097" width="43.6640625" style="42" customWidth="1"/>
    <col min="4098" max="4098" width="26.88671875" style="42" customWidth="1"/>
    <col min="4099" max="4099" width="13.33203125" style="42" customWidth="1"/>
    <col min="4100" max="4100" width="21" style="42" customWidth="1"/>
    <col min="4101" max="4352" width="11.44140625" style="42"/>
    <col min="4353" max="4353" width="43.6640625" style="42" customWidth="1"/>
    <col min="4354" max="4354" width="26.88671875" style="42" customWidth="1"/>
    <col min="4355" max="4355" width="13.33203125" style="42" customWidth="1"/>
    <col min="4356" max="4356" width="21" style="42" customWidth="1"/>
    <col min="4357" max="4608" width="11.44140625" style="42"/>
    <col min="4609" max="4609" width="43.6640625" style="42" customWidth="1"/>
    <col min="4610" max="4610" width="26.88671875" style="42" customWidth="1"/>
    <col min="4611" max="4611" width="13.33203125" style="42" customWidth="1"/>
    <col min="4612" max="4612" width="21" style="42" customWidth="1"/>
    <col min="4613" max="4864" width="11.44140625" style="42"/>
    <col min="4865" max="4865" width="43.6640625" style="42" customWidth="1"/>
    <col min="4866" max="4866" width="26.88671875" style="42" customWidth="1"/>
    <col min="4867" max="4867" width="13.33203125" style="42" customWidth="1"/>
    <col min="4868" max="4868" width="21" style="42" customWidth="1"/>
    <col min="4869" max="5120" width="11.44140625" style="42"/>
    <col min="5121" max="5121" width="43.6640625" style="42" customWidth="1"/>
    <col min="5122" max="5122" width="26.88671875" style="42" customWidth="1"/>
    <col min="5123" max="5123" width="13.33203125" style="42" customWidth="1"/>
    <col min="5124" max="5124" width="21" style="42" customWidth="1"/>
    <col min="5125" max="5376" width="11.44140625" style="42"/>
    <col min="5377" max="5377" width="43.6640625" style="42" customWidth="1"/>
    <col min="5378" max="5378" width="26.88671875" style="42" customWidth="1"/>
    <col min="5379" max="5379" width="13.33203125" style="42" customWidth="1"/>
    <col min="5380" max="5380" width="21" style="42" customWidth="1"/>
    <col min="5381" max="5632" width="11.44140625" style="42"/>
    <col min="5633" max="5633" width="43.6640625" style="42" customWidth="1"/>
    <col min="5634" max="5634" width="26.88671875" style="42" customWidth="1"/>
    <col min="5635" max="5635" width="13.33203125" style="42" customWidth="1"/>
    <col min="5636" max="5636" width="21" style="42" customWidth="1"/>
    <col min="5637" max="5888" width="11.44140625" style="42"/>
    <col min="5889" max="5889" width="43.6640625" style="42" customWidth="1"/>
    <col min="5890" max="5890" width="26.88671875" style="42" customWidth="1"/>
    <col min="5891" max="5891" width="13.33203125" style="42" customWidth="1"/>
    <col min="5892" max="5892" width="21" style="42" customWidth="1"/>
    <col min="5893" max="6144" width="11.44140625" style="42"/>
    <col min="6145" max="6145" width="43.6640625" style="42" customWidth="1"/>
    <col min="6146" max="6146" width="26.88671875" style="42" customWidth="1"/>
    <col min="6147" max="6147" width="13.33203125" style="42" customWidth="1"/>
    <col min="6148" max="6148" width="21" style="42" customWidth="1"/>
    <col min="6149" max="6400" width="11.44140625" style="42"/>
    <col min="6401" max="6401" width="43.6640625" style="42" customWidth="1"/>
    <col min="6402" max="6402" width="26.88671875" style="42" customWidth="1"/>
    <col min="6403" max="6403" width="13.33203125" style="42" customWidth="1"/>
    <col min="6404" max="6404" width="21" style="42" customWidth="1"/>
    <col min="6405" max="6656" width="11.44140625" style="42"/>
    <col min="6657" max="6657" width="43.6640625" style="42" customWidth="1"/>
    <col min="6658" max="6658" width="26.88671875" style="42" customWidth="1"/>
    <col min="6659" max="6659" width="13.33203125" style="42" customWidth="1"/>
    <col min="6660" max="6660" width="21" style="42" customWidth="1"/>
    <col min="6661" max="6912" width="11.44140625" style="42"/>
    <col min="6913" max="6913" width="43.6640625" style="42" customWidth="1"/>
    <col min="6914" max="6914" width="26.88671875" style="42" customWidth="1"/>
    <col min="6915" max="6915" width="13.33203125" style="42" customWidth="1"/>
    <col min="6916" max="6916" width="21" style="42" customWidth="1"/>
    <col min="6917" max="7168" width="11.44140625" style="42"/>
    <col min="7169" max="7169" width="43.6640625" style="42" customWidth="1"/>
    <col min="7170" max="7170" width="26.88671875" style="42" customWidth="1"/>
    <col min="7171" max="7171" width="13.33203125" style="42" customWidth="1"/>
    <col min="7172" max="7172" width="21" style="42" customWidth="1"/>
    <col min="7173" max="7424" width="11.44140625" style="42"/>
    <col min="7425" max="7425" width="43.6640625" style="42" customWidth="1"/>
    <col min="7426" max="7426" width="26.88671875" style="42" customWidth="1"/>
    <col min="7427" max="7427" width="13.33203125" style="42" customWidth="1"/>
    <col min="7428" max="7428" width="21" style="42" customWidth="1"/>
    <col min="7429" max="7680" width="11.44140625" style="42"/>
    <col min="7681" max="7681" width="43.6640625" style="42" customWidth="1"/>
    <col min="7682" max="7682" width="26.88671875" style="42" customWidth="1"/>
    <col min="7683" max="7683" width="13.33203125" style="42" customWidth="1"/>
    <col min="7684" max="7684" width="21" style="42" customWidth="1"/>
    <col min="7685" max="7936" width="11.44140625" style="42"/>
    <col min="7937" max="7937" width="43.6640625" style="42" customWidth="1"/>
    <col min="7938" max="7938" width="26.88671875" style="42" customWidth="1"/>
    <col min="7939" max="7939" width="13.33203125" style="42" customWidth="1"/>
    <col min="7940" max="7940" width="21" style="42" customWidth="1"/>
    <col min="7941" max="8192" width="11.44140625" style="42"/>
    <col min="8193" max="8193" width="43.6640625" style="42" customWidth="1"/>
    <col min="8194" max="8194" width="26.88671875" style="42" customWidth="1"/>
    <col min="8195" max="8195" width="13.33203125" style="42" customWidth="1"/>
    <col min="8196" max="8196" width="21" style="42" customWidth="1"/>
    <col min="8197" max="8448" width="11.44140625" style="42"/>
    <col min="8449" max="8449" width="43.6640625" style="42" customWidth="1"/>
    <col min="8450" max="8450" width="26.88671875" style="42" customWidth="1"/>
    <col min="8451" max="8451" width="13.33203125" style="42" customWidth="1"/>
    <col min="8452" max="8452" width="21" style="42" customWidth="1"/>
    <col min="8453" max="8704" width="11.44140625" style="42"/>
    <col min="8705" max="8705" width="43.6640625" style="42" customWidth="1"/>
    <col min="8706" max="8706" width="26.88671875" style="42" customWidth="1"/>
    <col min="8707" max="8707" width="13.33203125" style="42" customWidth="1"/>
    <col min="8708" max="8708" width="21" style="42" customWidth="1"/>
    <col min="8709" max="8960" width="11.44140625" style="42"/>
    <col min="8961" max="8961" width="43.6640625" style="42" customWidth="1"/>
    <col min="8962" max="8962" width="26.88671875" style="42" customWidth="1"/>
    <col min="8963" max="8963" width="13.33203125" style="42" customWidth="1"/>
    <col min="8964" max="8964" width="21" style="42" customWidth="1"/>
    <col min="8965" max="9216" width="11.44140625" style="42"/>
    <col min="9217" max="9217" width="43.6640625" style="42" customWidth="1"/>
    <col min="9218" max="9218" width="26.88671875" style="42" customWidth="1"/>
    <col min="9219" max="9219" width="13.33203125" style="42" customWidth="1"/>
    <col min="9220" max="9220" width="21" style="42" customWidth="1"/>
    <col min="9221" max="9472" width="11.44140625" style="42"/>
    <col min="9473" max="9473" width="43.6640625" style="42" customWidth="1"/>
    <col min="9474" max="9474" width="26.88671875" style="42" customWidth="1"/>
    <col min="9475" max="9475" width="13.33203125" style="42" customWidth="1"/>
    <col min="9476" max="9476" width="21" style="42" customWidth="1"/>
    <col min="9477" max="9728" width="11.44140625" style="42"/>
    <col min="9729" max="9729" width="43.6640625" style="42" customWidth="1"/>
    <col min="9730" max="9730" width="26.88671875" style="42" customWidth="1"/>
    <col min="9731" max="9731" width="13.33203125" style="42" customWidth="1"/>
    <col min="9732" max="9732" width="21" style="42" customWidth="1"/>
    <col min="9733" max="9984" width="11.44140625" style="42"/>
    <col min="9985" max="9985" width="43.6640625" style="42" customWidth="1"/>
    <col min="9986" max="9986" width="26.88671875" style="42" customWidth="1"/>
    <col min="9987" max="9987" width="13.33203125" style="42" customWidth="1"/>
    <col min="9988" max="9988" width="21" style="42" customWidth="1"/>
    <col min="9989" max="10240" width="11.44140625" style="42"/>
    <col min="10241" max="10241" width="43.6640625" style="42" customWidth="1"/>
    <col min="10242" max="10242" width="26.88671875" style="42" customWidth="1"/>
    <col min="10243" max="10243" width="13.33203125" style="42" customWidth="1"/>
    <col min="10244" max="10244" width="21" style="42" customWidth="1"/>
    <col min="10245" max="10496" width="11.44140625" style="42"/>
    <col min="10497" max="10497" width="43.6640625" style="42" customWidth="1"/>
    <col min="10498" max="10498" width="26.88671875" style="42" customWidth="1"/>
    <col min="10499" max="10499" width="13.33203125" style="42" customWidth="1"/>
    <col min="10500" max="10500" width="21" style="42" customWidth="1"/>
    <col min="10501" max="10752" width="11.44140625" style="42"/>
    <col min="10753" max="10753" width="43.6640625" style="42" customWidth="1"/>
    <col min="10754" max="10754" width="26.88671875" style="42" customWidth="1"/>
    <col min="10755" max="10755" width="13.33203125" style="42" customWidth="1"/>
    <col min="10756" max="10756" width="21" style="42" customWidth="1"/>
    <col min="10757" max="11008" width="11.44140625" style="42"/>
    <col min="11009" max="11009" width="43.6640625" style="42" customWidth="1"/>
    <col min="11010" max="11010" width="26.88671875" style="42" customWidth="1"/>
    <col min="11011" max="11011" width="13.33203125" style="42" customWidth="1"/>
    <col min="11012" max="11012" width="21" style="42" customWidth="1"/>
    <col min="11013" max="11264" width="11.44140625" style="42"/>
    <col min="11265" max="11265" width="43.6640625" style="42" customWidth="1"/>
    <col min="11266" max="11266" width="26.88671875" style="42" customWidth="1"/>
    <col min="11267" max="11267" width="13.33203125" style="42" customWidth="1"/>
    <col min="11268" max="11268" width="21" style="42" customWidth="1"/>
    <col min="11269" max="11520" width="11.44140625" style="42"/>
    <col min="11521" max="11521" width="43.6640625" style="42" customWidth="1"/>
    <col min="11522" max="11522" width="26.88671875" style="42" customWidth="1"/>
    <col min="11523" max="11523" width="13.33203125" style="42" customWidth="1"/>
    <col min="11524" max="11524" width="21" style="42" customWidth="1"/>
    <col min="11525" max="11776" width="11.44140625" style="42"/>
    <col min="11777" max="11777" width="43.6640625" style="42" customWidth="1"/>
    <col min="11778" max="11778" width="26.88671875" style="42" customWidth="1"/>
    <col min="11779" max="11779" width="13.33203125" style="42" customWidth="1"/>
    <col min="11780" max="11780" width="21" style="42" customWidth="1"/>
    <col min="11781" max="12032" width="11.44140625" style="42"/>
    <col min="12033" max="12033" width="43.6640625" style="42" customWidth="1"/>
    <col min="12034" max="12034" width="26.88671875" style="42" customWidth="1"/>
    <col min="12035" max="12035" width="13.33203125" style="42" customWidth="1"/>
    <col min="12036" max="12036" width="21" style="42" customWidth="1"/>
    <col min="12037" max="12288" width="11.44140625" style="42"/>
    <col min="12289" max="12289" width="43.6640625" style="42" customWidth="1"/>
    <col min="12290" max="12290" width="26.88671875" style="42" customWidth="1"/>
    <col min="12291" max="12291" width="13.33203125" style="42" customWidth="1"/>
    <col min="12292" max="12292" width="21" style="42" customWidth="1"/>
    <col min="12293" max="12544" width="11.44140625" style="42"/>
    <col min="12545" max="12545" width="43.6640625" style="42" customWidth="1"/>
    <col min="12546" max="12546" width="26.88671875" style="42" customWidth="1"/>
    <col min="12547" max="12547" width="13.33203125" style="42" customWidth="1"/>
    <col min="12548" max="12548" width="21" style="42" customWidth="1"/>
    <col min="12549" max="12800" width="11.44140625" style="42"/>
    <col min="12801" max="12801" width="43.6640625" style="42" customWidth="1"/>
    <col min="12802" max="12802" width="26.88671875" style="42" customWidth="1"/>
    <col min="12803" max="12803" width="13.33203125" style="42" customWidth="1"/>
    <col min="12804" max="12804" width="21" style="42" customWidth="1"/>
    <col min="12805" max="13056" width="11.44140625" style="42"/>
    <col min="13057" max="13057" width="43.6640625" style="42" customWidth="1"/>
    <col min="13058" max="13058" width="26.88671875" style="42" customWidth="1"/>
    <col min="13059" max="13059" width="13.33203125" style="42" customWidth="1"/>
    <col min="13060" max="13060" width="21" style="42" customWidth="1"/>
    <col min="13061" max="13312" width="11.44140625" style="42"/>
    <col min="13313" max="13313" width="43.6640625" style="42" customWidth="1"/>
    <col min="13314" max="13314" width="26.88671875" style="42" customWidth="1"/>
    <col min="13315" max="13315" width="13.33203125" style="42" customWidth="1"/>
    <col min="13316" max="13316" width="21" style="42" customWidth="1"/>
    <col min="13317" max="13568" width="11.44140625" style="42"/>
    <col min="13569" max="13569" width="43.6640625" style="42" customWidth="1"/>
    <col min="13570" max="13570" width="26.88671875" style="42" customWidth="1"/>
    <col min="13571" max="13571" width="13.33203125" style="42" customWidth="1"/>
    <col min="13572" max="13572" width="21" style="42" customWidth="1"/>
    <col min="13573" max="13824" width="11.44140625" style="42"/>
    <col min="13825" max="13825" width="43.6640625" style="42" customWidth="1"/>
    <col min="13826" max="13826" width="26.88671875" style="42" customWidth="1"/>
    <col min="13827" max="13827" width="13.33203125" style="42" customWidth="1"/>
    <col min="13828" max="13828" width="21" style="42" customWidth="1"/>
    <col min="13829" max="14080" width="11.44140625" style="42"/>
    <col min="14081" max="14081" width="43.6640625" style="42" customWidth="1"/>
    <col min="14082" max="14082" width="26.88671875" style="42" customWidth="1"/>
    <col min="14083" max="14083" width="13.33203125" style="42" customWidth="1"/>
    <col min="14084" max="14084" width="21" style="42" customWidth="1"/>
    <col min="14085" max="14336" width="11.44140625" style="42"/>
    <col min="14337" max="14337" width="43.6640625" style="42" customWidth="1"/>
    <col min="14338" max="14338" width="26.88671875" style="42" customWidth="1"/>
    <col min="14339" max="14339" width="13.33203125" style="42" customWidth="1"/>
    <col min="14340" max="14340" width="21" style="42" customWidth="1"/>
    <col min="14341" max="14592" width="11.44140625" style="42"/>
    <col min="14593" max="14593" width="43.6640625" style="42" customWidth="1"/>
    <col min="14594" max="14594" width="26.88671875" style="42" customWidth="1"/>
    <col min="14595" max="14595" width="13.33203125" style="42" customWidth="1"/>
    <col min="14596" max="14596" width="21" style="42" customWidth="1"/>
    <col min="14597" max="14848" width="11.44140625" style="42"/>
    <col min="14849" max="14849" width="43.6640625" style="42" customWidth="1"/>
    <col min="14850" max="14850" width="26.88671875" style="42" customWidth="1"/>
    <col min="14851" max="14851" width="13.33203125" style="42" customWidth="1"/>
    <col min="14852" max="14852" width="21" style="42" customWidth="1"/>
    <col min="14853" max="15104" width="11.44140625" style="42"/>
    <col min="15105" max="15105" width="43.6640625" style="42" customWidth="1"/>
    <col min="15106" max="15106" width="26.88671875" style="42" customWidth="1"/>
    <col min="15107" max="15107" width="13.33203125" style="42" customWidth="1"/>
    <col min="15108" max="15108" width="21" style="42" customWidth="1"/>
    <col min="15109" max="15360" width="11.44140625" style="42"/>
    <col min="15361" max="15361" width="43.6640625" style="42" customWidth="1"/>
    <col min="15362" max="15362" width="26.88671875" style="42" customWidth="1"/>
    <col min="15363" max="15363" width="13.33203125" style="42" customWidth="1"/>
    <col min="15364" max="15364" width="21" style="42" customWidth="1"/>
    <col min="15365" max="15616" width="11.44140625" style="42"/>
    <col min="15617" max="15617" width="43.6640625" style="42" customWidth="1"/>
    <col min="15618" max="15618" width="26.88671875" style="42" customWidth="1"/>
    <col min="15619" max="15619" width="13.33203125" style="42" customWidth="1"/>
    <col min="15620" max="15620" width="21" style="42" customWidth="1"/>
    <col min="15621" max="15872" width="11.44140625" style="42"/>
    <col min="15873" max="15873" width="43.6640625" style="42" customWidth="1"/>
    <col min="15874" max="15874" width="26.88671875" style="42" customWidth="1"/>
    <col min="15875" max="15875" width="13.33203125" style="42" customWidth="1"/>
    <col min="15876" max="15876" width="21" style="42" customWidth="1"/>
    <col min="15877" max="16128" width="11.44140625" style="42"/>
    <col min="16129" max="16129" width="43.6640625" style="42" customWidth="1"/>
    <col min="16130" max="16130" width="26.88671875" style="42" customWidth="1"/>
    <col min="16131" max="16131" width="13.33203125" style="42" customWidth="1"/>
    <col min="16132" max="16132" width="21" style="42" customWidth="1"/>
    <col min="16133" max="16384" width="11.44140625" style="42"/>
  </cols>
  <sheetData>
    <row r="1" spans="1:7" s="78" customFormat="1" ht="36.75" customHeight="1">
      <c r="A1" s="81" t="s">
        <v>371</v>
      </c>
      <c r="B1" s="81"/>
      <c r="C1" s="81"/>
      <c r="D1" s="80"/>
      <c r="E1" s="80"/>
      <c r="F1" s="80"/>
      <c r="G1" s="80"/>
    </row>
    <row r="14" spans="1:7" ht="13.8" thickBot="1"/>
    <row r="15" spans="1:7" ht="27" thickBot="1">
      <c r="A15" s="121"/>
      <c r="B15" s="118" t="s">
        <v>372</v>
      </c>
    </row>
    <row r="16" spans="1:7" s="45" customFormat="1" ht="18" customHeight="1">
      <c r="E16"/>
    </row>
    <row r="17" spans="1:5" s="45" customFormat="1" ht="18" customHeight="1">
      <c r="E17"/>
    </row>
    <row r="18" spans="1:5" s="45" customFormat="1" ht="18" customHeight="1">
      <c r="E18"/>
    </row>
    <row r="19" spans="1:5" s="45" customFormat="1" ht="18" customHeight="1">
      <c r="E19"/>
    </row>
    <row r="25" spans="1:5">
      <c r="A25" s="762"/>
    </row>
    <row r="26" spans="1:5" ht="13.8" thickBot="1"/>
    <row r="27" spans="1:5">
      <c r="A27" s="875" t="s">
        <v>373</v>
      </c>
      <c r="B27" s="1035">
        <v>177</v>
      </c>
    </row>
    <row r="28" spans="1:5">
      <c r="A28" s="876" t="s">
        <v>374</v>
      </c>
      <c r="B28" s="1036">
        <v>7</v>
      </c>
    </row>
    <row r="29" spans="1:5">
      <c r="A29" s="876" t="s">
        <v>375</v>
      </c>
      <c r="B29" s="1036">
        <v>13</v>
      </c>
    </row>
    <row r="30" spans="1:5">
      <c r="A30" s="876" t="s">
        <v>376</v>
      </c>
      <c r="B30" s="1036">
        <v>5</v>
      </c>
    </row>
    <row r="31" spans="1:5" ht="13.8" thickBot="1">
      <c r="A31" s="724" t="s">
        <v>366</v>
      </c>
      <c r="B31" s="1037">
        <v>52</v>
      </c>
    </row>
    <row r="32" spans="1:5" ht="13.8" thickBot="1">
      <c r="A32" s="725" t="s">
        <v>377</v>
      </c>
      <c r="B32" s="726">
        <f>SUM(B27:B31)</f>
        <v>254</v>
      </c>
    </row>
    <row r="35" spans="1:1">
      <c r="A35" s="82"/>
    </row>
  </sheetData>
  <pageMargins left="0.7" right="0.7" top="0.75" bottom="0.75" header="0.3" footer="0.3"/>
  <pageSetup paperSize="9" orientation="portrait" horizontalDpi="1200" verticalDpi="120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15"/>
  <sheetViews>
    <sheetView zoomScaleNormal="100" workbookViewId="0">
      <selection activeCell="Q30" sqref="Q30"/>
    </sheetView>
  </sheetViews>
  <sheetFormatPr baseColWidth="10" defaultRowHeight="13.2"/>
  <cols>
    <col min="1" max="1" width="37.6640625" style="42" customWidth="1"/>
    <col min="2" max="2" width="11.88671875" style="42" customWidth="1"/>
    <col min="3" max="3" width="13.44140625" style="42" customWidth="1"/>
    <col min="4" max="4" width="12" style="42" customWidth="1"/>
    <col min="5" max="5" width="13.109375" style="42" customWidth="1"/>
    <col min="6" max="6" width="2.33203125" style="42" customWidth="1"/>
    <col min="7" max="7" width="12.33203125" style="42" customWidth="1"/>
    <col min="8" max="8" width="9.6640625" style="42" customWidth="1"/>
    <col min="9" max="9" width="11.44140625" style="42" customWidth="1"/>
    <col min="10" max="10" width="9.6640625" style="42" customWidth="1"/>
    <col min="11" max="256" width="11.44140625" style="42"/>
    <col min="257" max="257" width="43.33203125" style="42" customWidth="1"/>
    <col min="258" max="258" width="10.6640625" style="42" customWidth="1"/>
    <col min="259" max="259" width="14.6640625" style="42" customWidth="1"/>
    <col min="260" max="260" width="10.6640625" style="42" customWidth="1"/>
    <col min="261" max="261" width="14.6640625" style="42" customWidth="1"/>
    <col min="262" max="262" width="4.6640625" style="42" customWidth="1"/>
    <col min="263" max="263" width="10.6640625" style="42" customWidth="1"/>
    <col min="264" max="264" width="9.6640625" style="42" customWidth="1"/>
    <col min="265" max="265" width="12.6640625" style="42" customWidth="1"/>
    <col min="266" max="266" width="9.6640625" style="42" customWidth="1"/>
    <col min="267" max="512" width="11.44140625" style="42"/>
    <col min="513" max="513" width="43.33203125" style="42" customWidth="1"/>
    <col min="514" max="514" width="10.6640625" style="42" customWidth="1"/>
    <col min="515" max="515" width="14.6640625" style="42" customWidth="1"/>
    <col min="516" max="516" width="10.6640625" style="42" customWidth="1"/>
    <col min="517" max="517" width="14.6640625" style="42" customWidth="1"/>
    <col min="518" max="518" width="4.6640625" style="42" customWidth="1"/>
    <col min="519" max="519" width="10.6640625" style="42" customWidth="1"/>
    <col min="520" max="520" width="9.6640625" style="42" customWidth="1"/>
    <col min="521" max="521" width="12.6640625" style="42" customWidth="1"/>
    <col min="522" max="522" width="9.6640625" style="42" customWidth="1"/>
    <col min="523" max="768" width="11.44140625" style="42"/>
    <col min="769" max="769" width="43.33203125" style="42" customWidth="1"/>
    <col min="770" max="770" width="10.6640625" style="42" customWidth="1"/>
    <col min="771" max="771" width="14.6640625" style="42" customWidth="1"/>
    <col min="772" max="772" width="10.6640625" style="42" customWidth="1"/>
    <col min="773" max="773" width="14.6640625" style="42" customWidth="1"/>
    <col min="774" max="774" width="4.6640625" style="42" customWidth="1"/>
    <col min="775" max="775" width="10.6640625" style="42" customWidth="1"/>
    <col min="776" max="776" width="9.6640625" style="42" customWidth="1"/>
    <col min="777" max="777" width="12.6640625" style="42" customWidth="1"/>
    <col min="778" max="778" width="9.6640625" style="42" customWidth="1"/>
    <col min="779" max="1024" width="11.44140625" style="42"/>
    <col min="1025" max="1025" width="43.33203125" style="42" customWidth="1"/>
    <col min="1026" max="1026" width="10.6640625" style="42" customWidth="1"/>
    <col min="1027" max="1027" width="14.6640625" style="42" customWidth="1"/>
    <col min="1028" max="1028" width="10.6640625" style="42" customWidth="1"/>
    <col min="1029" max="1029" width="14.6640625" style="42" customWidth="1"/>
    <col min="1030" max="1030" width="4.6640625" style="42" customWidth="1"/>
    <col min="1031" max="1031" width="10.6640625" style="42" customWidth="1"/>
    <col min="1032" max="1032" width="9.6640625" style="42" customWidth="1"/>
    <col min="1033" max="1033" width="12.6640625" style="42" customWidth="1"/>
    <col min="1034" max="1034" width="9.6640625" style="42" customWidth="1"/>
    <col min="1035" max="1280" width="11.44140625" style="42"/>
    <col min="1281" max="1281" width="43.33203125" style="42" customWidth="1"/>
    <col min="1282" max="1282" width="10.6640625" style="42" customWidth="1"/>
    <col min="1283" max="1283" width="14.6640625" style="42" customWidth="1"/>
    <col min="1284" max="1284" width="10.6640625" style="42" customWidth="1"/>
    <col min="1285" max="1285" width="14.6640625" style="42" customWidth="1"/>
    <col min="1286" max="1286" width="4.6640625" style="42" customWidth="1"/>
    <col min="1287" max="1287" width="10.6640625" style="42" customWidth="1"/>
    <col min="1288" max="1288" width="9.6640625" style="42" customWidth="1"/>
    <col min="1289" max="1289" width="12.6640625" style="42" customWidth="1"/>
    <col min="1290" max="1290" width="9.6640625" style="42" customWidth="1"/>
    <col min="1291" max="1536" width="11.44140625" style="42"/>
    <col min="1537" max="1537" width="43.33203125" style="42" customWidth="1"/>
    <col min="1538" max="1538" width="10.6640625" style="42" customWidth="1"/>
    <col min="1539" max="1539" width="14.6640625" style="42" customWidth="1"/>
    <col min="1540" max="1540" width="10.6640625" style="42" customWidth="1"/>
    <col min="1541" max="1541" width="14.6640625" style="42" customWidth="1"/>
    <col min="1542" max="1542" width="4.6640625" style="42" customWidth="1"/>
    <col min="1543" max="1543" width="10.6640625" style="42" customWidth="1"/>
    <col min="1544" max="1544" width="9.6640625" style="42" customWidth="1"/>
    <col min="1545" max="1545" width="12.6640625" style="42" customWidth="1"/>
    <col min="1546" max="1546" width="9.6640625" style="42" customWidth="1"/>
    <col min="1547" max="1792" width="11.44140625" style="42"/>
    <col min="1793" max="1793" width="43.33203125" style="42" customWidth="1"/>
    <col min="1794" max="1794" width="10.6640625" style="42" customWidth="1"/>
    <col min="1795" max="1795" width="14.6640625" style="42" customWidth="1"/>
    <col min="1796" max="1796" width="10.6640625" style="42" customWidth="1"/>
    <col min="1797" max="1797" width="14.6640625" style="42" customWidth="1"/>
    <col min="1798" max="1798" width="4.6640625" style="42" customWidth="1"/>
    <col min="1799" max="1799" width="10.6640625" style="42" customWidth="1"/>
    <col min="1800" max="1800" width="9.6640625" style="42" customWidth="1"/>
    <col min="1801" max="1801" width="12.6640625" style="42" customWidth="1"/>
    <col min="1802" max="1802" width="9.6640625" style="42" customWidth="1"/>
    <col min="1803" max="2048" width="11.44140625" style="42"/>
    <col min="2049" max="2049" width="43.33203125" style="42" customWidth="1"/>
    <col min="2050" max="2050" width="10.6640625" style="42" customWidth="1"/>
    <col min="2051" max="2051" width="14.6640625" style="42" customWidth="1"/>
    <col min="2052" max="2052" width="10.6640625" style="42" customWidth="1"/>
    <col min="2053" max="2053" width="14.6640625" style="42" customWidth="1"/>
    <col min="2054" max="2054" width="4.6640625" style="42" customWidth="1"/>
    <col min="2055" max="2055" width="10.6640625" style="42" customWidth="1"/>
    <col min="2056" max="2056" width="9.6640625" style="42" customWidth="1"/>
    <col min="2057" max="2057" width="12.6640625" style="42" customWidth="1"/>
    <col min="2058" max="2058" width="9.6640625" style="42" customWidth="1"/>
    <col min="2059" max="2304" width="11.44140625" style="42"/>
    <col min="2305" max="2305" width="43.33203125" style="42" customWidth="1"/>
    <col min="2306" max="2306" width="10.6640625" style="42" customWidth="1"/>
    <col min="2307" max="2307" width="14.6640625" style="42" customWidth="1"/>
    <col min="2308" max="2308" width="10.6640625" style="42" customWidth="1"/>
    <col min="2309" max="2309" width="14.6640625" style="42" customWidth="1"/>
    <col min="2310" max="2310" width="4.6640625" style="42" customWidth="1"/>
    <col min="2311" max="2311" width="10.6640625" style="42" customWidth="1"/>
    <col min="2312" max="2312" width="9.6640625" style="42" customWidth="1"/>
    <col min="2313" max="2313" width="12.6640625" style="42" customWidth="1"/>
    <col min="2314" max="2314" width="9.6640625" style="42" customWidth="1"/>
    <col min="2315" max="2560" width="11.44140625" style="42"/>
    <col min="2561" max="2561" width="43.33203125" style="42" customWidth="1"/>
    <col min="2562" max="2562" width="10.6640625" style="42" customWidth="1"/>
    <col min="2563" max="2563" width="14.6640625" style="42" customWidth="1"/>
    <col min="2564" max="2564" width="10.6640625" style="42" customWidth="1"/>
    <col min="2565" max="2565" width="14.6640625" style="42" customWidth="1"/>
    <col min="2566" max="2566" width="4.6640625" style="42" customWidth="1"/>
    <col min="2567" max="2567" width="10.6640625" style="42" customWidth="1"/>
    <col min="2568" max="2568" width="9.6640625" style="42" customWidth="1"/>
    <col min="2569" max="2569" width="12.6640625" style="42" customWidth="1"/>
    <col min="2570" max="2570" width="9.6640625" style="42" customWidth="1"/>
    <col min="2571" max="2816" width="11.44140625" style="42"/>
    <col min="2817" max="2817" width="43.33203125" style="42" customWidth="1"/>
    <col min="2818" max="2818" width="10.6640625" style="42" customWidth="1"/>
    <col min="2819" max="2819" width="14.6640625" style="42" customWidth="1"/>
    <col min="2820" max="2820" width="10.6640625" style="42" customWidth="1"/>
    <col min="2821" max="2821" width="14.6640625" style="42" customWidth="1"/>
    <col min="2822" max="2822" width="4.6640625" style="42" customWidth="1"/>
    <col min="2823" max="2823" width="10.6640625" style="42" customWidth="1"/>
    <col min="2824" max="2824" width="9.6640625" style="42" customWidth="1"/>
    <col min="2825" max="2825" width="12.6640625" style="42" customWidth="1"/>
    <col min="2826" max="2826" width="9.6640625" style="42" customWidth="1"/>
    <col min="2827" max="3072" width="11.44140625" style="42"/>
    <col min="3073" max="3073" width="43.33203125" style="42" customWidth="1"/>
    <col min="3074" max="3074" width="10.6640625" style="42" customWidth="1"/>
    <col min="3075" max="3075" width="14.6640625" style="42" customWidth="1"/>
    <col min="3076" max="3076" width="10.6640625" style="42" customWidth="1"/>
    <col min="3077" max="3077" width="14.6640625" style="42" customWidth="1"/>
    <col min="3078" max="3078" width="4.6640625" style="42" customWidth="1"/>
    <col min="3079" max="3079" width="10.6640625" style="42" customWidth="1"/>
    <col min="3080" max="3080" width="9.6640625" style="42" customWidth="1"/>
    <col min="3081" max="3081" width="12.6640625" style="42" customWidth="1"/>
    <col min="3082" max="3082" width="9.6640625" style="42" customWidth="1"/>
    <col min="3083" max="3328" width="11.44140625" style="42"/>
    <col min="3329" max="3329" width="43.33203125" style="42" customWidth="1"/>
    <col min="3330" max="3330" width="10.6640625" style="42" customWidth="1"/>
    <col min="3331" max="3331" width="14.6640625" style="42" customWidth="1"/>
    <col min="3332" max="3332" width="10.6640625" style="42" customWidth="1"/>
    <col min="3333" max="3333" width="14.6640625" style="42" customWidth="1"/>
    <col min="3334" max="3334" width="4.6640625" style="42" customWidth="1"/>
    <col min="3335" max="3335" width="10.6640625" style="42" customWidth="1"/>
    <col min="3336" max="3336" width="9.6640625" style="42" customWidth="1"/>
    <col min="3337" max="3337" width="12.6640625" style="42" customWidth="1"/>
    <col min="3338" max="3338" width="9.6640625" style="42" customWidth="1"/>
    <col min="3339" max="3584" width="11.44140625" style="42"/>
    <col min="3585" max="3585" width="43.33203125" style="42" customWidth="1"/>
    <col min="3586" max="3586" width="10.6640625" style="42" customWidth="1"/>
    <col min="3587" max="3587" width="14.6640625" style="42" customWidth="1"/>
    <col min="3588" max="3588" width="10.6640625" style="42" customWidth="1"/>
    <col min="3589" max="3589" width="14.6640625" style="42" customWidth="1"/>
    <col min="3590" max="3590" width="4.6640625" style="42" customWidth="1"/>
    <col min="3591" max="3591" width="10.6640625" style="42" customWidth="1"/>
    <col min="3592" max="3592" width="9.6640625" style="42" customWidth="1"/>
    <col min="3593" max="3593" width="12.6640625" style="42" customWidth="1"/>
    <col min="3594" max="3594" width="9.6640625" style="42" customWidth="1"/>
    <col min="3595" max="3840" width="11.44140625" style="42"/>
    <col min="3841" max="3841" width="43.33203125" style="42" customWidth="1"/>
    <col min="3842" max="3842" width="10.6640625" style="42" customWidth="1"/>
    <col min="3843" max="3843" width="14.6640625" style="42" customWidth="1"/>
    <col min="3844" max="3844" width="10.6640625" style="42" customWidth="1"/>
    <col min="3845" max="3845" width="14.6640625" style="42" customWidth="1"/>
    <col min="3846" max="3846" width="4.6640625" style="42" customWidth="1"/>
    <col min="3847" max="3847" width="10.6640625" style="42" customWidth="1"/>
    <col min="3848" max="3848" width="9.6640625" style="42" customWidth="1"/>
    <col min="3849" max="3849" width="12.6640625" style="42" customWidth="1"/>
    <col min="3850" max="3850" width="9.6640625" style="42" customWidth="1"/>
    <col min="3851" max="4096" width="11.44140625" style="42"/>
    <col min="4097" max="4097" width="43.33203125" style="42" customWidth="1"/>
    <col min="4098" max="4098" width="10.6640625" style="42" customWidth="1"/>
    <col min="4099" max="4099" width="14.6640625" style="42" customWidth="1"/>
    <col min="4100" max="4100" width="10.6640625" style="42" customWidth="1"/>
    <col min="4101" max="4101" width="14.6640625" style="42" customWidth="1"/>
    <col min="4102" max="4102" width="4.6640625" style="42" customWidth="1"/>
    <col min="4103" max="4103" width="10.6640625" style="42" customWidth="1"/>
    <col min="4104" max="4104" width="9.6640625" style="42" customWidth="1"/>
    <col min="4105" max="4105" width="12.6640625" style="42" customWidth="1"/>
    <col min="4106" max="4106" width="9.6640625" style="42" customWidth="1"/>
    <col min="4107" max="4352" width="11.44140625" style="42"/>
    <col min="4353" max="4353" width="43.33203125" style="42" customWidth="1"/>
    <col min="4354" max="4354" width="10.6640625" style="42" customWidth="1"/>
    <col min="4355" max="4355" width="14.6640625" style="42" customWidth="1"/>
    <col min="4356" max="4356" width="10.6640625" style="42" customWidth="1"/>
    <col min="4357" max="4357" width="14.6640625" style="42" customWidth="1"/>
    <col min="4358" max="4358" width="4.6640625" style="42" customWidth="1"/>
    <col min="4359" max="4359" width="10.6640625" style="42" customWidth="1"/>
    <col min="4360" max="4360" width="9.6640625" style="42" customWidth="1"/>
    <col min="4361" max="4361" width="12.6640625" style="42" customWidth="1"/>
    <col min="4362" max="4362" width="9.6640625" style="42" customWidth="1"/>
    <col min="4363" max="4608" width="11.44140625" style="42"/>
    <col min="4609" max="4609" width="43.33203125" style="42" customWidth="1"/>
    <col min="4610" max="4610" width="10.6640625" style="42" customWidth="1"/>
    <col min="4611" max="4611" width="14.6640625" style="42" customWidth="1"/>
    <col min="4612" max="4612" width="10.6640625" style="42" customWidth="1"/>
    <col min="4613" max="4613" width="14.6640625" style="42" customWidth="1"/>
    <col min="4614" max="4614" width="4.6640625" style="42" customWidth="1"/>
    <col min="4615" max="4615" width="10.6640625" style="42" customWidth="1"/>
    <col min="4616" max="4616" width="9.6640625" style="42" customWidth="1"/>
    <col min="4617" max="4617" width="12.6640625" style="42" customWidth="1"/>
    <col min="4618" max="4618" width="9.6640625" style="42" customWidth="1"/>
    <col min="4619" max="4864" width="11.44140625" style="42"/>
    <col min="4865" max="4865" width="43.33203125" style="42" customWidth="1"/>
    <col min="4866" max="4866" width="10.6640625" style="42" customWidth="1"/>
    <col min="4867" max="4867" width="14.6640625" style="42" customWidth="1"/>
    <col min="4868" max="4868" width="10.6640625" style="42" customWidth="1"/>
    <col min="4869" max="4869" width="14.6640625" style="42" customWidth="1"/>
    <col min="4870" max="4870" width="4.6640625" style="42" customWidth="1"/>
    <col min="4871" max="4871" width="10.6640625" style="42" customWidth="1"/>
    <col min="4872" max="4872" width="9.6640625" style="42" customWidth="1"/>
    <col min="4873" max="4873" width="12.6640625" style="42" customWidth="1"/>
    <col min="4874" max="4874" width="9.6640625" style="42" customWidth="1"/>
    <col min="4875" max="5120" width="11.44140625" style="42"/>
    <col min="5121" max="5121" width="43.33203125" style="42" customWidth="1"/>
    <col min="5122" max="5122" width="10.6640625" style="42" customWidth="1"/>
    <col min="5123" max="5123" width="14.6640625" style="42" customWidth="1"/>
    <col min="5124" max="5124" width="10.6640625" style="42" customWidth="1"/>
    <col min="5125" max="5125" width="14.6640625" style="42" customWidth="1"/>
    <col min="5126" max="5126" width="4.6640625" style="42" customWidth="1"/>
    <col min="5127" max="5127" width="10.6640625" style="42" customWidth="1"/>
    <col min="5128" max="5128" width="9.6640625" style="42" customWidth="1"/>
    <col min="5129" max="5129" width="12.6640625" style="42" customWidth="1"/>
    <col min="5130" max="5130" width="9.6640625" style="42" customWidth="1"/>
    <col min="5131" max="5376" width="11.44140625" style="42"/>
    <col min="5377" max="5377" width="43.33203125" style="42" customWidth="1"/>
    <col min="5378" max="5378" width="10.6640625" style="42" customWidth="1"/>
    <col min="5379" max="5379" width="14.6640625" style="42" customWidth="1"/>
    <col min="5380" max="5380" width="10.6640625" style="42" customWidth="1"/>
    <col min="5381" max="5381" width="14.6640625" style="42" customWidth="1"/>
    <col min="5382" max="5382" width="4.6640625" style="42" customWidth="1"/>
    <col min="5383" max="5383" width="10.6640625" style="42" customWidth="1"/>
    <col min="5384" max="5384" width="9.6640625" style="42" customWidth="1"/>
    <col min="5385" max="5385" width="12.6640625" style="42" customWidth="1"/>
    <col min="5386" max="5386" width="9.6640625" style="42" customWidth="1"/>
    <col min="5387" max="5632" width="11.44140625" style="42"/>
    <col min="5633" max="5633" width="43.33203125" style="42" customWidth="1"/>
    <col min="5634" max="5634" width="10.6640625" style="42" customWidth="1"/>
    <col min="5635" max="5635" width="14.6640625" style="42" customWidth="1"/>
    <col min="5636" max="5636" width="10.6640625" style="42" customWidth="1"/>
    <col min="5637" max="5637" width="14.6640625" style="42" customWidth="1"/>
    <col min="5638" max="5638" width="4.6640625" style="42" customWidth="1"/>
    <col min="5639" max="5639" width="10.6640625" style="42" customWidth="1"/>
    <col min="5640" max="5640" width="9.6640625" style="42" customWidth="1"/>
    <col min="5641" max="5641" width="12.6640625" style="42" customWidth="1"/>
    <col min="5642" max="5642" width="9.6640625" style="42" customWidth="1"/>
    <col min="5643" max="5888" width="11.44140625" style="42"/>
    <col min="5889" max="5889" width="43.33203125" style="42" customWidth="1"/>
    <col min="5890" max="5890" width="10.6640625" style="42" customWidth="1"/>
    <col min="5891" max="5891" width="14.6640625" style="42" customWidth="1"/>
    <col min="5892" max="5892" width="10.6640625" style="42" customWidth="1"/>
    <col min="5893" max="5893" width="14.6640625" style="42" customWidth="1"/>
    <col min="5894" max="5894" width="4.6640625" style="42" customWidth="1"/>
    <col min="5895" max="5895" width="10.6640625" style="42" customWidth="1"/>
    <col min="5896" max="5896" width="9.6640625" style="42" customWidth="1"/>
    <col min="5897" max="5897" width="12.6640625" style="42" customWidth="1"/>
    <col min="5898" max="5898" width="9.6640625" style="42" customWidth="1"/>
    <col min="5899" max="6144" width="11.44140625" style="42"/>
    <col min="6145" max="6145" width="43.33203125" style="42" customWidth="1"/>
    <col min="6146" max="6146" width="10.6640625" style="42" customWidth="1"/>
    <col min="6147" max="6147" width="14.6640625" style="42" customWidth="1"/>
    <col min="6148" max="6148" width="10.6640625" style="42" customWidth="1"/>
    <col min="6149" max="6149" width="14.6640625" style="42" customWidth="1"/>
    <col min="6150" max="6150" width="4.6640625" style="42" customWidth="1"/>
    <col min="6151" max="6151" width="10.6640625" style="42" customWidth="1"/>
    <col min="6152" max="6152" width="9.6640625" style="42" customWidth="1"/>
    <col min="6153" max="6153" width="12.6640625" style="42" customWidth="1"/>
    <col min="6154" max="6154" width="9.6640625" style="42" customWidth="1"/>
    <col min="6155" max="6400" width="11.44140625" style="42"/>
    <col min="6401" max="6401" width="43.33203125" style="42" customWidth="1"/>
    <col min="6402" max="6402" width="10.6640625" style="42" customWidth="1"/>
    <col min="6403" max="6403" width="14.6640625" style="42" customWidth="1"/>
    <col min="6404" max="6404" width="10.6640625" style="42" customWidth="1"/>
    <col min="6405" max="6405" width="14.6640625" style="42" customWidth="1"/>
    <col min="6406" max="6406" width="4.6640625" style="42" customWidth="1"/>
    <col min="6407" max="6407" width="10.6640625" style="42" customWidth="1"/>
    <col min="6408" max="6408" width="9.6640625" style="42" customWidth="1"/>
    <col min="6409" max="6409" width="12.6640625" style="42" customWidth="1"/>
    <col min="6410" max="6410" width="9.6640625" style="42" customWidth="1"/>
    <col min="6411" max="6656" width="11.44140625" style="42"/>
    <col min="6657" max="6657" width="43.33203125" style="42" customWidth="1"/>
    <col min="6658" max="6658" width="10.6640625" style="42" customWidth="1"/>
    <col min="6659" max="6659" width="14.6640625" style="42" customWidth="1"/>
    <col min="6660" max="6660" width="10.6640625" style="42" customWidth="1"/>
    <col min="6661" max="6661" width="14.6640625" style="42" customWidth="1"/>
    <col min="6662" max="6662" width="4.6640625" style="42" customWidth="1"/>
    <col min="6663" max="6663" width="10.6640625" style="42" customWidth="1"/>
    <col min="6664" max="6664" width="9.6640625" style="42" customWidth="1"/>
    <col min="6665" max="6665" width="12.6640625" style="42" customWidth="1"/>
    <col min="6666" max="6666" width="9.6640625" style="42" customWidth="1"/>
    <col min="6667" max="6912" width="11.44140625" style="42"/>
    <col min="6913" max="6913" width="43.33203125" style="42" customWidth="1"/>
    <col min="6914" max="6914" width="10.6640625" style="42" customWidth="1"/>
    <col min="6915" max="6915" width="14.6640625" style="42" customWidth="1"/>
    <col min="6916" max="6916" width="10.6640625" style="42" customWidth="1"/>
    <col min="6917" max="6917" width="14.6640625" style="42" customWidth="1"/>
    <col min="6918" max="6918" width="4.6640625" style="42" customWidth="1"/>
    <col min="6919" max="6919" width="10.6640625" style="42" customWidth="1"/>
    <col min="6920" max="6920" width="9.6640625" style="42" customWidth="1"/>
    <col min="6921" max="6921" width="12.6640625" style="42" customWidth="1"/>
    <col min="6922" max="6922" width="9.6640625" style="42" customWidth="1"/>
    <col min="6923" max="7168" width="11.44140625" style="42"/>
    <col min="7169" max="7169" width="43.33203125" style="42" customWidth="1"/>
    <col min="7170" max="7170" width="10.6640625" style="42" customWidth="1"/>
    <col min="7171" max="7171" width="14.6640625" style="42" customWidth="1"/>
    <col min="7172" max="7172" width="10.6640625" style="42" customWidth="1"/>
    <col min="7173" max="7173" width="14.6640625" style="42" customWidth="1"/>
    <col min="7174" max="7174" width="4.6640625" style="42" customWidth="1"/>
    <col min="7175" max="7175" width="10.6640625" style="42" customWidth="1"/>
    <col min="7176" max="7176" width="9.6640625" style="42" customWidth="1"/>
    <col min="7177" max="7177" width="12.6640625" style="42" customWidth="1"/>
    <col min="7178" max="7178" width="9.6640625" style="42" customWidth="1"/>
    <col min="7179" max="7424" width="11.44140625" style="42"/>
    <col min="7425" max="7425" width="43.33203125" style="42" customWidth="1"/>
    <col min="7426" max="7426" width="10.6640625" style="42" customWidth="1"/>
    <col min="7427" max="7427" width="14.6640625" style="42" customWidth="1"/>
    <col min="7428" max="7428" width="10.6640625" style="42" customWidth="1"/>
    <col min="7429" max="7429" width="14.6640625" style="42" customWidth="1"/>
    <col min="7430" max="7430" width="4.6640625" style="42" customWidth="1"/>
    <col min="7431" max="7431" width="10.6640625" style="42" customWidth="1"/>
    <col min="7432" max="7432" width="9.6640625" style="42" customWidth="1"/>
    <col min="7433" max="7433" width="12.6640625" style="42" customWidth="1"/>
    <col min="7434" max="7434" width="9.6640625" style="42" customWidth="1"/>
    <col min="7435" max="7680" width="11.44140625" style="42"/>
    <col min="7681" max="7681" width="43.33203125" style="42" customWidth="1"/>
    <col min="7682" max="7682" width="10.6640625" style="42" customWidth="1"/>
    <col min="7683" max="7683" width="14.6640625" style="42" customWidth="1"/>
    <col min="7684" max="7684" width="10.6640625" style="42" customWidth="1"/>
    <col min="7685" max="7685" width="14.6640625" style="42" customWidth="1"/>
    <col min="7686" max="7686" width="4.6640625" style="42" customWidth="1"/>
    <col min="7687" max="7687" width="10.6640625" style="42" customWidth="1"/>
    <col min="7688" max="7688" width="9.6640625" style="42" customWidth="1"/>
    <col min="7689" max="7689" width="12.6640625" style="42" customWidth="1"/>
    <col min="7690" max="7690" width="9.6640625" style="42" customWidth="1"/>
    <col min="7691" max="7936" width="11.44140625" style="42"/>
    <col min="7937" max="7937" width="43.33203125" style="42" customWidth="1"/>
    <col min="7938" max="7938" width="10.6640625" style="42" customWidth="1"/>
    <col min="7939" max="7939" width="14.6640625" style="42" customWidth="1"/>
    <col min="7940" max="7940" width="10.6640625" style="42" customWidth="1"/>
    <col min="7941" max="7941" width="14.6640625" style="42" customWidth="1"/>
    <col min="7942" max="7942" width="4.6640625" style="42" customWidth="1"/>
    <col min="7943" max="7943" width="10.6640625" style="42" customWidth="1"/>
    <col min="7944" max="7944" width="9.6640625" style="42" customWidth="1"/>
    <col min="7945" max="7945" width="12.6640625" style="42" customWidth="1"/>
    <col min="7946" max="7946" width="9.6640625" style="42" customWidth="1"/>
    <col min="7947" max="8192" width="11.44140625" style="42"/>
    <col min="8193" max="8193" width="43.33203125" style="42" customWidth="1"/>
    <col min="8194" max="8194" width="10.6640625" style="42" customWidth="1"/>
    <col min="8195" max="8195" width="14.6640625" style="42" customWidth="1"/>
    <col min="8196" max="8196" width="10.6640625" style="42" customWidth="1"/>
    <col min="8197" max="8197" width="14.6640625" style="42" customWidth="1"/>
    <col min="8198" max="8198" width="4.6640625" style="42" customWidth="1"/>
    <col min="8199" max="8199" width="10.6640625" style="42" customWidth="1"/>
    <col min="8200" max="8200" width="9.6640625" style="42" customWidth="1"/>
    <col min="8201" max="8201" width="12.6640625" style="42" customWidth="1"/>
    <col min="8202" max="8202" width="9.6640625" style="42" customWidth="1"/>
    <col min="8203" max="8448" width="11.44140625" style="42"/>
    <col min="8449" max="8449" width="43.33203125" style="42" customWidth="1"/>
    <col min="8450" max="8450" width="10.6640625" style="42" customWidth="1"/>
    <col min="8451" max="8451" width="14.6640625" style="42" customWidth="1"/>
    <col min="8452" max="8452" width="10.6640625" style="42" customWidth="1"/>
    <col min="8453" max="8453" width="14.6640625" style="42" customWidth="1"/>
    <col min="8454" max="8454" width="4.6640625" style="42" customWidth="1"/>
    <col min="8455" max="8455" width="10.6640625" style="42" customWidth="1"/>
    <col min="8456" max="8456" width="9.6640625" style="42" customWidth="1"/>
    <col min="8457" max="8457" width="12.6640625" style="42" customWidth="1"/>
    <col min="8458" max="8458" width="9.6640625" style="42" customWidth="1"/>
    <col min="8459" max="8704" width="11.44140625" style="42"/>
    <col min="8705" max="8705" width="43.33203125" style="42" customWidth="1"/>
    <col min="8706" max="8706" width="10.6640625" style="42" customWidth="1"/>
    <col min="8707" max="8707" width="14.6640625" style="42" customWidth="1"/>
    <col min="8708" max="8708" width="10.6640625" style="42" customWidth="1"/>
    <col min="8709" max="8709" width="14.6640625" style="42" customWidth="1"/>
    <col min="8710" max="8710" width="4.6640625" style="42" customWidth="1"/>
    <col min="8711" max="8711" width="10.6640625" style="42" customWidth="1"/>
    <col min="8712" max="8712" width="9.6640625" style="42" customWidth="1"/>
    <col min="8713" max="8713" width="12.6640625" style="42" customWidth="1"/>
    <col min="8714" max="8714" width="9.6640625" style="42" customWidth="1"/>
    <col min="8715" max="8960" width="11.44140625" style="42"/>
    <col min="8961" max="8961" width="43.33203125" style="42" customWidth="1"/>
    <col min="8962" max="8962" width="10.6640625" style="42" customWidth="1"/>
    <col min="8963" max="8963" width="14.6640625" style="42" customWidth="1"/>
    <col min="8964" max="8964" width="10.6640625" style="42" customWidth="1"/>
    <col min="8965" max="8965" width="14.6640625" style="42" customWidth="1"/>
    <col min="8966" max="8966" width="4.6640625" style="42" customWidth="1"/>
    <col min="8967" max="8967" width="10.6640625" style="42" customWidth="1"/>
    <col min="8968" max="8968" width="9.6640625" style="42" customWidth="1"/>
    <col min="8969" max="8969" width="12.6640625" style="42" customWidth="1"/>
    <col min="8970" max="8970" width="9.6640625" style="42" customWidth="1"/>
    <col min="8971" max="9216" width="11.44140625" style="42"/>
    <col min="9217" max="9217" width="43.33203125" style="42" customWidth="1"/>
    <col min="9218" max="9218" width="10.6640625" style="42" customWidth="1"/>
    <col min="9219" max="9219" width="14.6640625" style="42" customWidth="1"/>
    <col min="9220" max="9220" width="10.6640625" style="42" customWidth="1"/>
    <col min="9221" max="9221" width="14.6640625" style="42" customWidth="1"/>
    <col min="9222" max="9222" width="4.6640625" style="42" customWidth="1"/>
    <col min="9223" max="9223" width="10.6640625" style="42" customWidth="1"/>
    <col min="9224" max="9224" width="9.6640625" style="42" customWidth="1"/>
    <col min="9225" max="9225" width="12.6640625" style="42" customWidth="1"/>
    <col min="9226" max="9226" width="9.6640625" style="42" customWidth="1"/>
    <col min="9227" max="9472" width="11.44140625" style="42"/>
    <col min="9473" max="9473" width="43.33203125" style="42" customWidth="1"/>
    <col min="9474" max="9474" width="10.6640625" style="42" customWidth="1"/>
    <col min="9475" max="9475" width="14.6640625" style="42" customWidth="1"/>
    <col min="9476" max="9476" width="10.6640625" style="42" customWidth="1"/>
    <col min="9477" max="9477" width="14.6640625" style="42" customWidth="1"/>
    <col min="9478" max="9478" width="4.6640625" style="42" customWidth="1"/>
    <col min="9479" max="9479" width="10.6640625" style="42" customWidth="1"/>
    <col min="9480" max="9480" width="9.6640625" style="42" customWidth="1"/>
    <col min="9481" max="9481" width="12.6640625" style="42" customWidth="1"/>
    <col min="9482" max="9482" width="9.6640625" style="42" customWidth="1"/>
    <col min="9483" max="9728" width="11.44140625" style="42"/>
    <col min="9729" max="9729" width="43.33203125" style="42" customWidth="1"/>
    <col min="9730" max="9730" width="10.6640625" style="42" customWidth="1"/>
    <col min="9731" max="9731" width="14.6640625" style="42" customWidth="1"/>
    <col min="9732" max="9732" width="10.6640625" style="42" customWidth="1"/>
    <col min="9733" max="9733" width="14.6640625" style="42" customWidth="1"/>
    <col min="9734" max="9734" width="4.6640625" style="42" customWidth="1"/>
    <col min="9735" max="9735" width="10.6640625" style="42" customWidth="1"/>
    <col min="9736" max="9736" width="9.6640625" style="42" customWidth="1"/>
    <col min="9737" max="9737" width="12.6640625" style="42" customWidth="1"/>
    <col min="9738" max="9738" width="9.6640625" style="42" customWidth="1"/>
    <col min="9739" max="9984" width="11.44140625" style="42"/>
    <col min="9985" max="9985" width="43.33203125" style="42" customWidth="1"/>
    <col min="9986" max="9986" width="10.6640625" style="42" customWidth="1"/>
    <col min="9987" max="9987" width="14.6640625" style="42" customWidth="1"/>
    <col min="9988" max="9988" width="10.6640625" style="42" customWidth="1"/>
    <col min="9989" max="9989" width="14.6640625" style="42" customWidth="1"/>
    <col min="9990" max="9990" width="4.6640625" style="42" customWidth="1"/>
    <col min="9991" max="9991" width="10.6640625" style="42" customWidth="1"/>
    <col min="9992" max="9992" width="9.6640625" style="42" customWidth="1"/>
    <col min="9993" max="9993" width="12.6640625" style="42" customWidth="1"/>
    <col min="9994" max="9994" width="9.6640625" style="42" customWidth="1"/>
    <col min="9995" max="10240" width="11.44140625" style="42"/>
    <col min="10241" max="10241" width="43.33203125" style="42" customWidth="1"/>
    <col min="10242" max="10242" width="10.6640625" style="42" customWidth="1"/>
    <col min="10243" max="10243" width="14.6640625" style="42" customWidth="1"/>
    <col min="10244" max="10244" width="10.6640625" style="42" customWidth="1"/>
    <col min="10245" max="10245" width="14.6640625" style="42" customWidth="1"/>
    <col min="10246" max="10246" width="4.6640625" style="42" customWidth="1"/>
    <col min="10247" max="10247" width="10.6640625" style="42" customWidth="1"/>
    <col min="10248" max="10248" width="9.6640625" style="42" customWidth="1"/>
    <col min="10249" max="10249" width="12.6640625" style="42" customWidth="1"/>
    <col min="10250" max="10250" width="9.6640625" style="42" customWidth="1"/>
    <col min="10251" max="10496" width="11.44140625" style="42"/>
    <col min="10497" max="10497" width="43.33203125" style="42" customWidth="1"/>
    <col min="10498" max="10498" width="10.6640625" style="42" customWidth="1"/>
    <col min="10499" max="10499" width="14.6640625" style="42" customWidth="1"/>
    <col min="10500" max="10500" width="10.6640625" style="42" customWidth="1"/>
    <col min="10501" max="10501" width="14.6640625" style="42" customWidth="1"/>
    <col min="10502" max="10502" width="4.6640625" style="42" customWidth="1"/>
    <col min="10503" max="10503" width="10.6640625" style="42" customWidth="1"/>
    <col min="10504" max="10504" width="9.6640625" style="42" customWidth="1"/>
    <col min="10505" max="10505" width="12.6640625" style="42" customWidth="1"/>
    <col min="10506" max="10506" width="9.6640625" style="42" customWidth="1"/>
    <col min="10507" max="10752" width="11.44140625" style="42"/>
    <col min="10753" max="10753" width="43.33203125" style="42" customWidth="1"/>
    <col min="10754" max="10754" width="10.6640625" style="42" customWidth="1"/>
    <col min="10755" max="10755" width="14.6640625" style="42" customWidth="1"/>
    <col min="10756" max="10756" width="10.6640625" style="42" customWidth="1"/>
    <col min="10757" max="10757" width="14.6640625" style="42" customWidth="1"/>
    <col min="10758" max="10758" width="4.6640625" style="42" customWidth="1"/>
    <col min="10759" max="10759" width="10.6640625" style="42" customWidth="1"/>
    <col min="10760" max="10760" width="9.6640625" style="42" customWidth="1"/>
    <col min="10761" max="10761" width="12.6640625" style="42" customWidth="1"/>
    <col min="10762" max="10762" width="9.6640625" style="42" customWidth="1"/>
    <col min="10763" max="11008" width="11.44140625" style="42"/>
    <col min="11009" max="11009" width="43.33203125" style="42" customWidth="1"/>
    <col min="11010" max="11010" width="10.6640625" style="42" customWidth="1"/>
    <col min="11011" max="11011" width="14.6640625" style="42" customWidth="1"/>
    <col min="11012" max="11012" width="10.6640625" style="42" customWidth="1"/>
    <col min="11013" max="11013" width="14.6640625" style="42" customWidth="1"/>
    <col min="11014" max="11014" width="4.6640625" style="42" customWidth="1"/>
    <col min="11015" max="11015" width="10.6640625" style="42" customWidth="1"/>
    <col min="11016" max="11016" width="9.6640625" style="42" customWidth="1"/>
    <col min="11017" max="11017" width="12.6640625" style="42" customWidth="1"/>
    <col min="11018" max="11018" width="9.6640625" style="42" customWidth="1"/>
    <col min="11019" max="11264" width="11.44140625" style="42"/>
    <col min="11265" max="11265" width="43.33203125" style="42" customWidth="1"/>
    <col min="11266" max="11266" width="10.6640625" style="42" customWidth="1"/>
    <col min="11267" max="11267" width="14.6640625" style="42" customWidth="1"/>
    <col min="11268" max="11268" width="10.6640625" style="42" customWidth="1"/>
    <col min="11269" max="11269" width="14.6640625" style="42" customWidth="1"/>
    <col min="11270" max="11270" width="4.6640625" style="42" customWidth="1"/>
    <col min="11271" max="11271" width="10.6640625" style="42" customWidth="1"/>
    <col min="11272" max="11272" width="9.6640625" style="42" customWidth="1"/>
    <col min="11273" max="11273" width="12.6640625" style="42" customWidth="1"/>
    <col min="11274" max="11274" width="9.6640625" style="42" customWidth="1"/>
    <col min="11275" max="11520" width="11.44140625" style="42"/>
    <col min="11521" max="11521" width="43.33203125" style="42" customWidth="1"/>
    <col min="11522" max="11522" width="10.6640625" style="42" customWidth="1"/>
    <col min="11523" max="11523" width="14.6640625" style="42" customWidth="1"/>
    <col min="11524" max="11524" width="10.6640625" style="42" customWidth="1"/>
    <col min="11525" max="11525" width="14.6640625" style="42" customWidth="1"/>
    <col min="11526" max="11526" width="4.6640625" style="42" customWidth="1"/>
    <col min="11527" max="11527" width="10.6640625" style="42" customWidth="1"/>
    <col min="11528" max="11528" width="9.6640625" style="42" customWidth="1"/>
    <col min="11529" max="11529" width="12.6640625" style="42" customWidth="1"/>
    <col min="11530" max="11530" width="9.6640625" style="42" customWidth="1"/>
    <col min="11531" max="11776" width="11.44140625" style="42"/>
    <col min="11777" max="11777" width="43.33203125" style="42" customWidth="1"/>
    <col min="11778" max="11778" width="10.6640625" style="42" customWidth="1"/>
    <col min="11779" max="11779" width="14.6640625" style="42" customWidth="1"/>
    <col min="11780" max="11780" width="10.6640625" style="42" customWidth="1"/>
    <col min="11781" max="11781" width="14.6640625" style="42" customWidth="1"/>
    <col min="11782" max="11782" width="4.6640625" style="42" customWidth="1"/>
    <col min="11783" max="11783" width="10.6640625" style="42" customWidth="1"/>
    <col min="11784" max="11784" width="9.6640625" style="42" customWidth="1"/>
    <col min="11785" max="11785" width="12.6640625" style="42" customWidth="1"/>
    <col min="11786" max="11786" width="9.6640625" style="42" customWidth="1"/>
    <col min="11787" max="12032" width="11.44140625" style="42"/>
    <col min="12033" max="12033" width="43.33203125" style="42" customWidth="1"/>
    <col min="12034" max="12034" width="10.6640625" style="42" customWidth="1"/>
    <col min="12035" max="12035" width="14.6640625" style="42" customWidth="1"/>
    <col min="12036" max="12036" width="10.6640625" style="42" customWidth="1"/>
    <col min="12037" max="12037" width="14.6640625" style="42" customWidth="1"/>
    <col min="12038" max="12038" width="4.6640625" style="42" customWidth="1"/>
    <col min="12039" max="12039" width="10.6640625" style="42" customWidth="1"/>
    <col min="12040" max="12040" width="9.6640625" style="42" customWidth="1"/>
    <col min="12041" max="12041" width="12.6640625" style="42" customWidth="1"/>
    <col min="12042" max="12042" width="9.6640625" style="42" customWidth="1"/>
    <col min="12043" max="12288" width="11.44140625" style="42"/>
    <col min="12289" max="12289" width="43.33203125" style="42" customWidth="1"/>
    <col min="12290" max="12290" width="10.6640625" style="42" customWidth="1"/>
    <col min="12291" max="12291" width="14.6640625" style="42" customWidth="1"/>
    <col min="12292" max="12292" width="10.6640625" style="42" customWidth="1"/>
    <col min="12293" max="12293" width="14.6640625" style="42" customWidth="1"/>
    <col min="12294" max="12294" width="4.6640625" style="42" customWidth="1"/>
    <col min="12295" max="12295" width="10.6640625" style="42" customWidth="1"/>
    <col min="12296" max="12296" width="9.6640625" style="42" customWidth="1"/>
    <col min="12297" max="12297" width="12.6640625" style="42" customWidth="1"/>
    <col min="12298" max="12298" width="9.6640625" style="42" customWidth="1"/>
    <col min="12299" max="12544" width="11.44140625" style="42"/>
    <col min="12545" max="12545" width="43.33203125" style="42" customWidth="1"/>
    <col min="12546" max="12546" width="10.6640625" style="42" customWidth="1"/>
    <col min="12547" max="12547" width="14.6640625" style="42" customWidth="1"/>
    <col min="12548" max="12548" width="10.6640625" style="42" customWidth="1"/>
    <col min="12549" max="12549" width="14.6640625" style="42" customWidth="1"/>
    <col min="12550" max="12550" width="4.6640625" style="42" customWidth="1"/>
    <col min="12551" max="12551" width="10.6640625" style="42" customWidth="1"/>
    <col min="12552" max="12552" width="9.6640625" style="42" customWidth="1"/>
    <col min="12553" max="12553" width="12.6640625" style="42" customWidth="1"/>
    <col min="12554" max="12554" width="9.6640625" style="42" customWidth="1"/>
    <col min="12555" max="12800" width="11.44140625" style="42"/>
    <col min="12801" max="12801" width="43.33203125" style="42" customWidth="1"/>
    <col min="12802" max="12802" width="10.6640625" style="42" customWidth="1"/>
    <col min="12803" max="12803" width="14.6640625" style="42" customWidth="1"/>
    <col min="12804" max="12804" width="10.6640625" style="42" customWidth="1"/>
    <col min="12805" max="12805" width="14.6640625" style="42" customWidth="1"/>
    <col min="12806" max="12806" width="4.6640625" style="42" customWidth="1"/>
    <col min="12807" max="12807" width="10.6640625" style="42" customWidth="1"/>
    <col min="12808" max="12808" width="9.6640625" style="42" customWidth="1"/>
    <col min="12809" max="12809" width="12.6640625" style="42" customWidth="1"/>
    <col min="12810" max="12810" width="9.6640625" style="42" customWidth="1"/>
    <col min="12811" max="13056" width="11.44140625" style="42"/>
    <col min="13057" max="13057" width="43.33203125" style="42" customWidth="1"/>
    <col min="13058" max="13058" width="10.6640625" style="42" customWidth="1"/>
    <col min="13059" max="13059" width="14.6640625" style="42" customWidth="1"/>
    <col min="13060" max="13060" width="10.6640625" style="42" customWidth="1"/>
    <col min="13061" max="13061" width="14.6640625" style="42" customWidth="1"/>
    <col min="13062" max="13062" width="4.6640625" style="42" customWidth="1"/>
    <col min="13063" max="13063" width="10.6640625" style="42" customWidth="1"/>
    <col min="13064" max="13064" width="9.6640625" style="42" customWidth="1"/>
    <col min="13065" max="13065" width="12.6640625" style="42" customWidth="1"/>
    <col min="13066" max="13066" width="9.6640625" style="42" customWidth="1"/>
    <col min="13067" max="13312" width="11.44140625" style="42"/>
    <col min="13313" max="13313" width="43.33203125" style="42" customWidth="1"/>
    <col min="13314" max="13314" width="10.6640625" style="42" customWidth="1"/>
    <col min="13315" max="13315" width="14.6640625" style="42" customWidth="1"/>
    <col min="13316" max="13316" width="10.6640625" style="42" customWidth="1"/>
    <col min="13317" max="13317" width="14.6640625" style="42" customWidth="1"/>
    <col min="13318" max="13318" width="4.6640625" style="42" customWidth="1"/>
    <col min="13319" max="13319" width="10.6640625" style="42" customWidth="1"/>
    <col min="13320" max="13320" width="9.6640625" style="42" customWidth="1"/>
    <col min="13321" max="13321" width="12.6640625" style="42" customWidth="1"/>
    <col min="13322" max="13322" width="9.6640625" style="42" customWidth="1"/>
    <col min="13323" max="13568" width="11.44140625" style="42"/>
    <col min="13569" max="13569" width="43.33203125" style="42" customWidth="1"/>
    <col min="13570" max="13570" width="10.6640625" style="42" customWidth="1"/>
    <col min="13571" max="13571" width="14.6640625" style="42" customWidth="1"/>
    <col min="13572" max="13572" width="10.6640625" style="42" customWidth="1"/>
    <col min="13573" max="13573" width="14.6640625" style="42" customWidth="1"/>
    <col min="13574" max="13574" width="4.6640625" style="42" customWidth="1"/>
    <col min="13575" max="13575" width="10.6640625" style="42" customWidth="1"/>
    <col min="13576" max="13576" width="9.6640625" style="42" customWidth="1"/>
    <col min="13577" max="13577" width="12.6640625" style="42" customWidth="1"/>
    <col min="13578" max="13578" width="9.6640625" style="42" customWidth="1"/>
    <col min="13579" max="13824" width="11.44140625" style="42"/>
    <col min="13825" max="13825" width="43.33203125" style="42" customWidth="1"/>
    <col min="13826" max="13826" width="10.6640625" style="42" customWidth="1"/>
    <col min="13827" max="13827" width="14.6640625" style="42" customWidth="1"/>
    <col min="13828" max="13828" width="10.6640625" style="42" customWidth="1"/>
    <col min="13829" max="13829" width="14.6640625" style="42" customWidth="1"/>
    <col min="13830" max="13830" width="4.6640625" style="42" customWidth="1"/>
    <col min="13831" max="13831" width="10.6640625" style="42" customWidth="1"/>
    <col min="13832" max="13832" width="9.6640625" style="42" customWidth="1"/>
    <col min="13833" max="13833" width="12.6640625" style="42" customWidth="1"/>
    <col min="13834" max="13834" width="9.6640625" style="42" customWidth="1"/>
    <col min="13835" max="14080" width="11.44140625" style="42"/>
    <col min="14081" max="14081" width="43.33203125" style="42" customWidth="1"/>
    <col min="14082" max="14082" width="10.6640625" style="42" customWidth="1"/>
    <col min="14083" max="14083" width="14.6640625" style="42" customWidth="1"/>
    <col min="14084" max="14084" width="10.6640625" style="42" customWidth="1"/>
    <col min="14085" max="14085" width="14.6640625" style="42" customWidth="1"/>
    <col min="14086" max="14086" width="4.6640625" style="42" customWidth="1"/>
    <col min="14087" max="14087" width="10.6640625" style="42" customWidth="1"/>
    <col min="14088" max="14088" width="9.6640625" style="42" customWidth="1"/>
    <col min="14089" max="14089" width="12.6640625" style="42" customWidth="1"/>
    <col min="14090" max="14090" width="9.6640625" style="42" customWidth="1"/>
    <col min="14091" max="14336" width="11.44140625" style="42"/>
    <col min="14337" max="14337" width="43.33203125" style="42" customWidth="1"/>
    <col min="14338" max="14338" width="10.6640625" style="42" customWidth="1"/>
    <col min="14339" max="14339" width="14.6640625" style="42" customWidth="1"/>
    <col min="14340" max="14340" width="10.6640625" style="42" customWidth="1"/>
    <col min="14341" max="14341" width="14.6640625" style="42" customWidth="1"/>
    <col min="14342" max="14342" width="4.6640625" style="42" customWidth="1"/>
    <col min="14343" max="14343" width="10.6640625" style="42" customWidth="1"/>
    <col min="14344" max="14344" width="9.6640625" style="42" customWidth="1"/>
    <col min="14345" max="14345" width="12.6640625" style="42" customWidth="1"/>
    <col min="14346" max="14346" width="9.6640625" style="42" customWidth="1"/>
    <col min="14347" max="14592" width="11.44140625" style="42"/>
    <col min="14593" max="14593" width="43.33203125" style="42" customWidth="1"/>
    <col min="14594" max="14594" width="10.6640625" style="42" customWidth="1"/>
    <col min="14595" max="14595" width="14.6640625" style="42" customWidth="1"/>
    <col min="14596" max="14596" width="10.6640625" style="42" customWidth="1"/>
    <col min="14597" max="14597" width="14.6640625" style="42" customWidth="1"/>
    <col min="14598" max="14598" width="4.6640625" style="42" customWidth="1"/>
    <col min="14599" max="14599" width="10.6640625" style="42" customWidth="1"/>
    <col min="14600" max="14600" width="9.6640625" style="42" customWidth="1"/>
    <col min="14601" max="14601" width="12.6640625" style="42" customWidth="1"/>
    <col min="14602" max="14602" width="9.6640625" style="42" customWidth="1"/>
    <col min="14603" max="14848" width="11.44140625" style="42"/>
    <col min="14849" max="14849" width="43.33203125" style="42" customWidth="1"/>
    <col min="14850" max="14850" width="10.6640625" style="42" customWidth="1"/>
    <col min="14851" max="14851" width="14.6640625" style="42" customWidth="1"/>
    <col min="14852" max="14852" width="10.6640625" style="42" customWidth="1"/>
    <col min="14853" max="14853" width="14.6640625" style="42" customWidth="1"/>
    <col min="14854" max="14854" width="4.6640625" style="42" customWidth="1"/>
    <col min="14855" max="14855" width="10.6640625" style="42" customWidth="1"/>
    <col min="14856" max="14856" width="9.6640625" style="42" customWidth="1"/>
    <col min="14857" max="14857" width="12.6640625" style="42" customWidth="1"/>
    <col min="14858" max="14858" width="9.6640625" style="42" customWidth="1"/>
    <col min="14859" max="15104" width="11.44140625" style="42"/>
    <col min="15105" max="15105" width="43.33203125" style="42" customWidth="1"/>
    <col min="15106" max="15106" width="10.6640625" style="42" customWidth="1"/>
    <col min="15107" max="15107" width="14.6640625" style="42" customWidth="1"/>
    <col min="15108" max="15108" width="10.6640625" style="42" customWidth="1"/>
    <col min="15109" max="15109" width="14.6640625" style="42" customWidth="1"/>
    <col min="15110" max="15110" width="4.6640625" style="42" customWidth="1"/>
    <col min="15111" max="15111" width="10.6640625" style="42" customWidth="1"/>
    <col min="15112" max="15112" width="9.6640625" style="42" customWidth="1"/>
    <col min="15113" max="15113" width="12.6640625" style="42" customWidth="1"/>
    <col min="15114" max="15114" width="9.6640625" style="42" customWidth="1"/>
    <col min="15115" max="15360" width="11.44140625" style="42"/>
    <col min="15361" max="15361" width="43.33203125" style="42" customWidth="1"/>
    <col min="15362" max="15362" width="10.6640625" style="42" customWidth="1"/>
    <col min="15363" max="15363" width="14.6640625" style="42" customWidth="1"/>
    <col min="15364" max="15364" width="10.6640625" style="42" customWidth="1"/>
    <col min="15365" max="15365" width="14.6640625" style="42" customWidth="1"/>
    <col min="15366" max="15366" width="4.6640625" style="42" customWidth="1"/>
    <col min="15367" max="15367" width="10.6640625" style="42" customWidth="1"/>
    <col min="15368" max="15368" width="9.6640625" style="42" customWidth="1"/>
    <col min="15369" max="15369" width="12.6640625" style="42" customWidth="1"/>
    <col min="15370" max="15370" width="9.6640625" style="42" customWidth="1"/>
    <col min="15371" max="15616" width="11.44140625" style="42"/>
    <col min="15617" max="15617" width="43.33203125" style="42" customWidth="1"/>
    <col min="15618" max="15618" width="10.6640625" style="42" customWidth="1"/>
    <col min="15619" max="15619" width="14.6640625" style="42" customWidth="1"/>
    <col min="15620" max="15620" width="10.6640625" style="42" customWidth="1"/>
    <col min="15621" max="15621" width="14.6640625" style="42" customWidth="1"/>
    <col min="15622" max="15622" width="4.6640625" style="42" customWidth="1"/>
    <col min="15623" max="15623" width="10.6640625" style="42" customWidth="1"/>
    <col min="15624" max="15624" width="9.6640625" style="42" customWidth="1"/>
    <col min="15625" max="15625" width="12.6640625" style="42" customWidth="1"/>
    <col min="15626" max="15626" width="9.6640625" style="42" customWidth="1"/>
    <col min="15627" max="15872" width="11.44140625" style="42"/>
    <col min="15873" max="15873" width="43.33203125" style="42" customWidth="1"/>
    <col min="15874" max="15874" width="10.6640625" style="42" customWidth="1"/>
    <col min="15875" max="15875" width="14.6640625" style="42" customWidth="1"/>
    <col min="15876" max="15876" width="10.6640625" style="42" customWidth="1"/>
    <col min="15877" max="15877" width="14.6640625" style="42" customWidth="1"/>
    <col min="15878" max="15878" width="4.6640625" style="42" customWidth="1"/>
    <col min="15879" max="15879" width="10.6640625" style="42" customWidth="1"/>
    <col min="15880" max="15880" width="9.6640625" style="42" customWidth="1"/>
    <col min="15881" max="15881" width="12.6640625" style="42" customWidth="1"/>
    <col min="15882" max="15882" width="9.6640625" style="42" customWidth="1"/>
    <col min="15883" max="16128" width="11.44140625" style="42"/>
    <col min="16129" max="16129" width="43.33203125" style="42" customWidth="1"/>
    <col min="16130" max="16130" width="10.6640625" style="42" customWidth="1"/>
    <col min="16131" max="16131" width="14.6640625" style="42" customWidth="1"/>
    <col min="16132" max="16132" width="10.6640625" style="42" customWidth="1"/>
    <col min="16133" max="16133" width="14.6640625" style="42" customWidth="1"/>
    <col min="16134" max="16134" width="4.6640625" style="42" customWidth="1"/>
    <col min="16135" max="16135" width="10.6640625" style="42" customWidth="1"/>
    <col min="16136" max="16136" width="9.6640625" style="42" customWidth="1"/>
    <col min="16137" max="16137" width="12.6640625" style="42" customWidth="1"/>
    <col min="16138" max="16138" width="9.6640625" style="42" customWidth="1"/>
    <col min="16139" max="16384" width="11.44140625" style="42"/>
  </cols>
  <sheetData>
    <row r="1" spans="1:10" s="78" customFormat="1" ht="45" customHeight="1">
      <c r="A1" s="81" t="s">
        <v>378</v>
      </c>
      <c r="B1" s="81"/>
      <c r="C1" s="81"/>
      <c r="D1" s="81"/>
      <c r="E1" s="81"/>
      <c r="F1" s="81"/>
      <c r="G1" s="81"/>
      <c r="H1" s="81"/>
      <c r="I1" s="81"/>
      <c r="J1" s="81"/>
    </row>
    <row r="2" spans="1:10" s="78" customFormat="1" ht="13.2" customHeight="1" thickBot="1">
      <c r="A2" s="99"/>
      <c r="B2" s="99"/>
      <c r="C2" s="99"/>
      <c r="D2" s="99"/>
      <c r="E2" s="99"/>
      <c r="F2" s="42"/>
      <c r="G2" s="42"/>
      <c r="H2" s="42"/>
      <c r="I2" s="42"/>
      <c r="J2" s="42"/>
    </row>
    <row r="3" spans="1:10" s="78" customFormat="1" ht="19.95" customHeight="1" thickBot="1">
      <c r="A3" s="99"/>
      <c r="B3" s="99"/>
      <c r="C3" s="99"/>
      <c r="D3" s="99"/>
      <c r="E3" s="99"/>
      <c r="F3" s="99"/>
      <c r="G3" s="1120" t="s">
        <v>2</v>
      </c>
      <c r="H3" s="1121"/>
      <c r="I3" s="1121"/>
      <c r="J3" s="1122"/>
    </row>
    <row r="4" spans="1:10" s="45" customFormat="1" ht="19.95" customHeight="1" thickBot="1">
      <c r="A4" s="1129"/>
      <c r="B4" s="1123">
        <v>2020</v>
      </c>
      <c r="C4" s="1124"/>
      <c r="D4" s="1125">
        <v>2021</v>
      </c>
      <c r="E4" s="1124"/>
      <c r="G4" s="1126" t="s">
        <v>325</v>
      </c>
      <c r="H4" s="1127"/>
      <c r="I4" s="1128" t="s">
        <v>326</v>
      </c>
      <c r="J4" s="1127"/>
    </row>
    <row r="5" spans="1:10" s="45" customFormat="1" ht="27" customHeight="1" thickBot="1">
      <c r="A5" s="1130"/>
      <c r="B5" s="597" t="s">
        <v>325</v>
      </c>
      <c r="C5" s="548" t="s">
        <v>5</v>
      </c>
      <c r="D5" s="597" t="s">
        <v>325</v>
      </c>
      <c r="E5" s="548" t="s">
        <v>5</v>
      </c>
      <c r="G5" s="823" t="s">
        <v>325</v>
      </c>
      <c r="H5" s="520" t="s">
        <v>6</v>
      </c>
      <c r="I5" s="556" t="s">
        <v>5</v>
      </c>
      <c r="J5" s="520" t="s">
        <v>6</v>
      </c>
    </row>
    <row r="6" spans="1:10" s="79" customFormat="1" ht="18" customHeight="1">
      <c r="A6" s="260" t="s">
        <v>379</v>
      </c>
      <c r="B6" s="877">
        <v>6886</v>
      </c>
      <c r="C6" s="878">
        <v>10196.83</v>
      </c>
      <c r="D6" s="877">
        <v>5997</v>
      </c>
      <c r="E6" s="878">
        <v>5949</v>
      </c>
      <c r="F6" s="52"/>
      <c r="G6" s="600">
        <f>D6-B6</f>
        <v>-889</v>
      </c>
      <c r="H6" s="601">
        <f>(D6-B6)/B6</f>
        <v>-0.12910252686610513</v>
      </c>
      <c r="I6" s="602">
        <f>E6-C6</f>
        <v>-4247.83</v>
      </c>
      <c r="J6" s="601">
        <f>(E6-C6)/C6</f>
        <v>-0.4165833891513343</v>
      </c>
    </row>
    <row r="7" spans="1:10" s="45" customFormat="1" ht="18" customHeight="1">
      <c r="A7" s="261" t="s">
        <v>380</v>
      </c>
      <c r="B7" s="879">
        <v>3548</v>
      </c>
      <c r="C7" s="880">
        <v>4477.3900000000003</v>
      </c>
      <c r="D7" s="879">
        <v>4323</v>
      </c>
      <c r="E7" s="880">
        <v>2786</v>
      </c>
      <c r="F7" s="42"/>
      <c r="G7" s="603">
        <f t="shared" ref="G7:G15" si="0">D7-B7</f>
        <v>775</v>
      </c>
      <c r="H7" s="604">
        <f t="shared" ref="H7:H15" si="1">(D7-B7)/B7</f>
        <v>0.21843291995490416</v>
      </c>
      <c r="I7" s="605">
        <f t="shared" ref="I7:I15" si="2">E7-C7</f>
        <v>-1691.3900000000003</v>
      </c>
      <c r="J7" s="604">
        <f t="shared" ref="J7:J15" si="3">(E7-C7)/C7</f>
        <v>-0.37776249109414195</v>
      </c>
    </row>
    <row r="8" spans="1:10" s="45" customFormat="1" ht="18" customHeight="1">
      <c r="A8" s="261" t="s">
        <v>381</v>
      </c>
      <c r="B8" s="879">
        <v>754</v>
      </c>
      <c r="C8" s="880">
        <v>4687.13</v>
      </c>
      <c r="D8" s="879">
        <v>934</v>
      </c>
      <c r="E8" s="880">
        <v>2705</v>
      </c>
      <c r="F8" s="42"/>
      <c r="G8" s="603">
        <f t="shared" si="0"/>
        <v>180</v>
      </c>
      <c r="H8" s="604">
        <f t="shared" si="1"/>
        <v>0.23872679045092837</v>
      </c>
      <c r="I8" s="606">
        <f t="shared" si="2"/>
        <v>-1982.13</v>
      </c>
      <c r="J8" s="604">
        <f t="shared" si="3"/>
        <v>-0.42288777994209675</v>
      </c>
    </row>
    <row r="9" spans="1:10" s="45" customFormat="1" ht="18" customHeight="1">
      <c r="A9" s="261" t="s">
        <v>382</v>
      </c>
      <c r="B9" s="879">
        <v>2246</v>
      </c>
      <c r="C9" s="880">
        <v>6128.16</v>
      </c>
      <c r="D9" s="879">
        <v>1943</v>
      </c>
      <c r="E9" s="880">
        <v>8786</v>
      </c>
      <c r="F9" s="42"/>
      <c r="G9" s="603">
        <f t="shared" si="0"/>
        <v>-303</v>
      </c>
      <c r="H9" s="604">
        <f t="shared" si="1"/>
        <v>-0.13490650044523597</v>
      </c>
      <c r="I9" s="606">
        <f t="shared" si="2"/>
        <v>2657.84</v>
      </c>
      <c r="J9" s="604">
        <f t="shared" si="3"/>
        <v>0.43370930262917423</v>
      </c>
    </row>
    <row r="10" spans="1:10" s="45" customFormat="1" ht="18" customHeight="1">
      <c r="A10" s="261" t="s">
        <v>383</v>
      </c>
      <c r="B10" s="879">
        <v>27490</v>
      </c>
      <c r="C10" s="880">
        <v>10535.53</v>
      </c>
      <c r="D10" s="879">
        <v>18010</v>
      </c>
      <c r="E10" s="880">
        <v>8738</v>
      </c>
      <c r="F10" s="42"/>
      <c r="G10" s="607">
        <f t="shared" si="0"/>
        <v>-9480</v>
      </c>
      <c r="H10" s="604">
        <f t="shared" si="1"/>
        <v>-0.3448526736995271</v>
      </c>
      <c r="I10" s="606">
        <f t="shared" si="2"/>
        <v>-1797.5300000000007</v>
      </c>
      <c r="J10" s="604">
        <f t="shared" si="3"/>
        <v>-0.17061600128327672</v>
      </c>
    </row>
    <row r="11" spans="1:10" s="45" customFormat="1" ht="18" customHeight="1">
      <c r="A11" s="261" t="s">
        <v>384</v>
      </c>
      <c r="B11" s="879">
        <v>4171</v>
      </c>
      <c r="C11" s="880">
        <v>1122.93</v>
      </c>
      <c r="D11" s="879">
        <v>5734</v>
      </c>
      <c r="E11" s="880">
        <v>1865</v>
      </c>
      <c r="F11" s="42"/>
      <c r="G11" s="607">
        <f t="shared" si="0"/>
        <v>1563</v>
      </c>
      <c r="H11" s="604">
        <f t="shared" si="1"/>
        <v>0.3747302805082714</v>
      </c>
      <c r="I11" s="606">
        <f t="shared" si="2"/>
        <v>742.06999999999994</v>
      </c>
      <c r="J11" s="604">
        <f t="shared" si="3"/>
        <v>0.6608337118075035</v>
      </c>
    </row>
    <row r="12" spans="1:10" s="45" customFormat="1" ht="18" customHeight="1" thickBot="1">
      <c r="A12" s="262" t="s">
        <v>385</v>
      </c>
      <c r="B12" s="881">
        <v>8207</v>
      </c>
      <c r="C12" s="882">
        <v>1306.95</v>
      </c>
      <c r="D12" s="881">
        <v>9272</v>
      </c>
      <c r="E12" s="882">
        <v>1714</v>
      </c>
      <c r="F12" s="42"/>
      <c r="G12" s="608">
        <f t="shared" si="0"/>
        <v>1065</v>
      </c>
      <c r="H12" s="609">
        <f t="shared" si="1"/>
        <v>0.12976727184111125</v>
      </c>
      <c r="I12" s="610">
        <f t="shared" si="2"/>
        <v>407.04999999999995</v>
      </c>
      <c r="J12" s="609">
        <f t="shared" si="3"/>
        <v>0.31145032327173949</v>
      </c>
    </row>
    <row r="13" spans="1:10" s="45" customFormat="1" ht="18" customHeight="1" thickBot="1">
      <c r="A13" s="549" t="s">
        <v>327</v>
      </c>
      <c r="B13" s="756">
        <f>SUM(B6:B12)</f>
        <v>53302</v>
      </c>
      <c r="C13" s="757">
        <f>SUM(C6:C12)</f>
        <v>38454.92</v>
      </c>
      <c r="D13" s="756">
        <f>SUM(D6:D12)</f>
        <v>46213</v>
      </c>
      <c r="E13" s="757">
        <f>SUM(E6:E12)</f>
        <v>32543</v>
      </c>
      <c r="F13" s="42"/>
      <c r="G13" s="611">
        <f t="shared" si="0"/>
        <v>-7089</v>
      </c>
      <c r="H13" s="612">
        <f t="shared" si="1"/>
        <v>-0.13299688567033133</v>
      </c>
      <c r="I13" s="613">
        <f t="shared" si="2"/>
        <v>-5911.9199999999983</v>
      </c>
      <c r="J13" s="612">
        <f t="shared" si="3"/>
        <v>-0.15373637495540229</v>
      </c>
    </row>
    <row r="14" spans="1:10" s="45" customFormat="1" ht="18" customHeight="1" thickBot="1">
      <c r="A14" s="549" t="s">
        <v>328</v>
      </c>
      <c r="B14" s="758">
        <v>7486</v>
      </c>
      <c r="C14" s="759">
        <v>14531.6</v>
      </c>
      <c r="D14" s="758">
        <v>6550</v>
      </c>
      <c r="E14" s="759">
        <v>13362</v>
      </c>
      <c r="F14" s="42"/>
      <c r="G14" s="611">
        <f t="shared" si="0"/>
        <v>-936</v>
      </c>
      <c r="H14" s="612">
        <f t="shared" si="1"/>
        <v>-0.12503339567192093</v>
      </c>
      <c r="I14" s="613">
        <f t="shared" si="2"/>
        <v>-1169.6000000000004</v>
      </c>
      <c r="J14" s="612">
        <f t="shared" si="3"/>
        <v>-8.0486663547028561E-2</v>
      </c>
    </row>
    <row r="15" spans="1:10" s="45" customFormat="1" ht="18" customHeight="1" thickBot="1">
      <c r="A15" s="552" t="s">
        <v>337</v>
      </c>
      <c r="B15" s="598">
        <f t="shared" ref="B15:C15" si="4">SUM(B13:B14)</f>
        <v>60788</v>
      </c>
      <c r="C15" s="599">
        <f t="shared" si="4"/>
        <v>52986.52</v>
      </c>
      <c r="D15" s="598">
        <f t="shared" ref="D15:E15" si="5">SUM(D13:D14)</f>
        <v>52763</v>
      </c>
      <c r="E15" s="599">
        <f t="shared" si="5"/>
        <v>45905</v>
      </c>
      <c r="F15" s="42"/>
      <c r="G15" s="813">
        <f t="shared" si="0"/>
        <v>-8025</v>
      </c>
      <c r="H15" s="814">
        <f t="shared" si="1"/>
        <v>-0.13201618740540896</v>
      </c>
      <c r="I15" s="815">
        <f t="shared" si="2"/>
        <v>-7081.5199999999968</v>
      </c>
      <c r="J15" s="814">
        <f t="shared" si="3"/>
        <v>-0.13364757677990549</v>
      </c>
    </row>
  </sheetData>
  <mergeCells count="6">
    <mergeCell ref="G3:J3"/>
    <mergeCell ref="A4:A5"/>
    <mergeCell ref="B4:C4"/>
    <mergeCell ref="D4:E4"/>
    <mergeCell ref="G4:H4"/>
    <mergeCell ref="I4:J4"/>
  </mergeCells>
  <printOptions horizontalCentered="1"/>
  <pageMargins left="0" right="0" top="0.35433070866141736" bottom="0.31496062992125984" header="0" footer="0.19685039370078741"/>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8"/>
  <sheetViews>
    <sheetView workbookViewId="0">
      <selection activeCell="I22" sqref="I22"/>
    </sheetView>
  </sheetViews>
  <sheetFormatPr baseColWidth="10" defaultRowHeight="13.2"/>
  <cols>
    <col min="1" max="1" width="35.33203125" style="42" customWidth="1"/>
    <col min="2" max="2" width="10.6640625" style="42" customWidth="1"/>
    <col min="3" max="3" width="11.5546875" style="42" customWidth="1"/>
    <col min="4" max="4" width="10.6640625" style="42" customWidth="1"/>
    <col min="5" max="5" width="11.88671875" style="42" customWidth="1"/>
    <col min="6" max="6" width="2.33203125" style="42" customWidth="1"/>
    <col min="7" max="7" width="10.6640625" style="42" customWidth="1"/>
    <col min="8" max="8" width="9.6640625" style="42" customWidth="1"/>
    <col min="9" max="9" width="11.5546875" style="42" customWidth="1"/>
    <col min="10" max="10" width="9.6640625" style="42" customWidth="1"/>
    <col min="11" max="256" width="11.44140625" style="42"/>
    <col min="257" max="257" width="40.44140625" style="42" customWidth="1"/>
    <col min="258" max="258" width="10.6640625" style="42" customWidth="1"/>
    <col min="259" max="259" width="12.6640625" style="42" customWidth="1"/>
    <col min="260" max="260" width="10.6640625" style="42" customWidth="1"/>
    <col min="261" max="261" width="12.6640625" style="42" customWidth="1"/>
    <col min="262" max="262" width="4.6640625" style="42" customWidth="1"/>
    <col min="263" max="263" width="10.6640625" style="42" customWidth="1"/>
    <col min="264" max="264" width="9.6640625" style="42" customWidth="1"/>
    <col min="265" max="265" width="10.6640625" style="42" customWidth="1"/>
    <col min="266" max="266" width="9.6640625" style="42" customWidth="1"/>
    <col min="267" max="512" width="11.44140625" style="42"/>
    <col min="513" max="513" width="40.44140625" style="42" customWidth="1"/>
    <col min="514" max="514" width="10.6640625" style="42" customWidth="1"/>
    <col min="515" max="515" width="12.6640625" style="42" customWidth="1"/>
    <col min="516" max="516" width="10.6640625" style="42" customWidth="1"/>
    <col min="517" max="517" width="12.6640625" style="42" customWidth="1"/>
    <col min="518" max="518" width="4.6640625" style="42" customWidth="1"/>
    <col min="519" max="519" width="10.6640625" style="42" customWidth="1"/>
    <col min="520" max="520" width="9.6640625" style="42" customWidth="1"/>
    <col min="521" max="521" width="10.6640625" style="42" customWidth="1"/>
    <col min="522" max="522" width="9.6640625" style="42" customWidth="1"/>
    <col min="523" max="768" width="11.44140625" style="42"/>
    <col min="769" max="769" width="40.44140625" style="42" customWidth="1"/>
    <col min="770" max="770" width="10.6640625" style="42" customWidth="1"/>
    <col min="771" max="771" width="12.6640625" style="42" customWidth="1"/>
    <col min="772" max="772" width="10.6640625" style="42" customWidth="1"/>
    <col min="773" max="773" width="12.6640625" style="42" customWidth="1"/>
    <col min="774" max="774" width="4.6640625" style="42" customWidth="1"/>
    <col min="775" max="775" width="10.6640625" style="42" customWidth="1"/>
    <col min="776" max="776" width="9.6640625" style="42" customWidth="1"/>
    <col min="777" max="777" width="10.6640625" style="42" customWidth="1"/>
    <col min="778" max="778" width="9.6640625" style="42" customWidth="1"/>
    <col min="779" max="1024" width="11.44140625" style="42"/>
    <col min="1025" max="1025" width="40.44140625" style="42" customWidth="1"/>
    <col min="1026" max="1026" width="10.6640625" style="42" customWidth="1"/>
    <col min="1027" max="1027" width="12.6640625" style="42" customWidth="1"/>
    <col min="1028" max="1028" width="10.6640625" style="42" customWidth="1"/>
    <col min="1029" max="1029" width="12.6640625" style="42" customWidth="1"/>
    <col min="1030" max="1030" width="4.6640625" style="42" customWidth="1"/>
    <col min="1031" max="1031" width="10.6640625" style="42" customWidth="1"/>
    <col min="1032" max="1032" width="9.6640625" style="42" customWidth="1"/>
    <col min="1033" max="1033" width="10.6640625" style="42" customWidth="1"/>
    <col min="1034" max="1034" width="9.6640625" style="42" customWidth="1"/>
    <col min="1035" max="1280" width="11.44140625" style="42"/>
    <col min="1281" max="1281" width="40.44140625" style="42" customWidth="1"/>
    <col min="1282" max="1282" width="10.6640625" style="42" customWidth="1"/>
    <col min="1283" max="1283" width="12.6640625" style="42" customWidth="1"/>
    <col min="1284" max="1284" width="10.6640625" style="42" customWidth="1"/>
    <col min="1285" max="1285" width="12.6640625" style="42" customWidth="1"/>
    <col min="1286" max="1286" width="4.6640625" style="42" customWidth="1"/>
    <col min="1287" max="1287" width="10.6640625" style="42" customWidth="1"/>
    <col min="1288" max="1288" width="9.6640625" style="42" customWidth="1"/>
    <col min="1289" max="1289" width="10.6640625" style="42" customWidth="1"/>
    <col min="1290" max="1290" width="9.6640625" style="42" customWidth="1"/>
    <col min="1291" max="1536" width="11.44140625" style="42"/>
    <col min="1537" max="1537" width="40.44140625" style="42" customWidth="1"/>
    <col min="1538" max="1538" width="10.6640625" style="42" customWidth="1"/>
    <col min="1539" max="1539" width="12.6640625" style="42" customWidth="1"/>
    <col min="1540" max="1540" width="10.6640625" style="42" customWidth="1"/>
    <col min="1541" max="1541" width="12.6640625" style="42" customWidth="1"/>
    <col min="1542" max="1542" width="4.6640625" style="42" customWidth="1"/>
    <col min="1543" max="1543" width="10.6640625" style="42" customWidth="1"/>
    <col min="1544" max="1544" width="9.6640625" style="42" customWidth="1"/>
    <col min="1545" max="1545" width="10.6640625" style="42" customWidth="1"/>
    <col min="1546" max="1546" width="9.6640625" style="42" customWidth="1"/>
    <col min="1547" max="1792" width="11.44140625" style="42"/>
    <col min="1793" max="1793" width="40.44140625" style="42" customWidth="1"/>
    <col min="1794" max="1794" width="10.6640625" style="42" customWidth="1"/>
    <col min="1795" max="1795" width="12.6640625" style="42" customWidth="1"/>
    <col min="1796" max="1796" width="10.6640625" style="42" customWidth="1"/>
    <col min="1797" max="1797" width="12.6640625" style="42" customWidth="1"/>
    <col min="1798" max="1798" width="4.6640625" style="42" customWidth="1"/>
    <col min="1799" max="1799" width="10.6640625" style="42" customWidth="1"/>
    <col min="1800" max="1800" width="9.6640625" style="42" customWidth="1"/>
    <col min="1801" max="1801" width="10.6640625" style="42" customWidth="1"/>
    <col min="1802" max="1802" width="9.6640625" style="42" customWidth="1"/>
    <col min="1803" max="2048" width="11.44140625" style="42"/>
    <col min="2049" max="2049" width="40.44140625" style="42" customWidth="1"/>
    <col min="2050" max="2050" width="10.6640625" style="42" customWidth="1"/>
    <col min="2051" max="2051" width="12.6640625" style="42" customWidth="1"/>
    <col min="2052" max="2052" width="10.6640625" style="42" customWidth="1"/>
    <col min="2053" max="2053" width="12.6640625" style="42" customWidth="1"/>
    <col min="2054" max="2054" width="4.6640625" style="42" customWidth="1"/>
    <col min="2055" max="2055" width="10.6640625" style="42" customWidth="1"/>
    <col min="2056" max="2056" width="9.6640625" style="42" customWidth="1"/>
    <col min="2057" max="2057" width="10.6640625" style="42" customWidth="1"/>
    <col min="2058" max="2058" width="9.6640625" style="42" customWidth="1"/>
    <col min="2059" max="2304" width="11.44140625" style="42"/>
    <col min="2305" max="2305" width="40.44140625" style="42" customWidth="1"/>
    <col min="2306" max="2306" width="10.6640625" style="42" customWidth="1"/>
    <col min="2307" max="2307" width="12.6640625" style="42" customWidth="1"/>
    <col min="2308" max="2308" width="10.6640625" style="42" customWidth="1"/>
    <col min="2309" max="2309" width="12.6640625" style="42" customWidth="1"/>
    <col min="2310" max="2310" width="4.6640625" style="42" customWidth="1"/>
    <col min="2311" max="2311" width="10.6640625" style="42" customWidth="1"/>
    <col min="2312" max="2312" width="9.6640625" style="42" customWidth="1"/>
    <col min="2313" max="2313" width="10.6640625" style="42" customWidth="1"/>
    <col min="2314" max="2314" width="9.6640625" style="42" customWidth="1"/>
    <col min="2315" max="2560" width="11.44140625" style="42"/>
    <col min="2561" max="2561" width="40.44140625" style="42" customWidth="1"/>
    <col min="2562" max="2562" width="10.6640625" style="42" customWidth="1"/>
    <col min="2563" max="2563" width="12.6640625" style="42" customWidth="1"/>
    <col min="2564" max="2564" width="10.6640625" style="42" customWidth="1"/>
    <col min="2565" max="2565" width="12.6640625" style="42" customWidth="1"/>
    <col min="2566" max="2566" width="4.6640625" style="42" customWidth="1"/>
    <col min="2567" max="2567" width="10.6640625" style="42" customWidth="1"/>
    <col min="2568" max="2568" width="9.6640625" style="42" customWidth="1"/>
    <col min="2569" max="2569" width="10.6640625" style="42" customWidth="1"/>
    <col min="2570" max="2570" width="9.6640625" style="42" customWidth="1"/>
    <col min="2571" max="2816" width="11.44140625" style="42"/>
    <col min="2817" max="2817" width="40.44140625" style="42" customWidth="1"/>
    <col min="2818" max="2818" width="10.6640625" style="42" customWidth="1"/>
    <col min="2819" max="2819" width="12.6640625" style="42" customWidth="1"/>
    <col min="2820" max="2820" width="10.6640625" style="42" customWidth="1"/>
    <col min="2821" max="2821" width="12.6640625" style="42" customWidth="1"/>
    <col min="2822" max="2822" width="4.6640625" style="42" customWidth="1"/>
    <col min="2823" max="2823" width="10.6640625" style="42" customWidth="1"/>
    <col min="2824" max="2824" width="9.6640625" style="42" customWidth="1"/>
    <col min="2825" max="2825" width="10.6640625" style="42" customWidth="1"/>
    <col min="2826" max="2826" width="9.6640625" style="42" customWidth="1"/>
    <col min="2827" max="3072" width="11.44140625" style="42"/>
    <col min="3073" max="3073" width="40.44140625" style="42" customWidth="1"/>
    <col min="3074" max="3074" width="10.6640625" style="42" customWidth="1"/>
    <col min="3075" max="3075" width="12.6640625" style="42" customWidth="1"/>
    <col min="3076" max="3076" width="10.6640625" style="42" customWidth="1"/>
    <col min="3077" max="3077" width="12.6640625" style="42" customWidth="1"/>
    <col min="3078" max="3078" width="4.6640625" style="42" customWidth="1"/>
    <col min="3079" max="3079" width="10.6640625" style="42" customWidth="1"/>
    <col min="3080" max="3080" width="9.6640625" style="42" customWidth="1"/>
    <col min="3081" max="3081" width="10.6640625" style="42" customWidth="1"/>
    <col min="3082" max="3082" width="9.6640625" style="42" customWidth="1"/>
    <col min="3083" max="3328" width="11.44140625" style="42"/>
    <col min="3329" max="3329" width="40.44140625" style="42" customWidth="1"/>
    <col min="3330" max="3330" width="10.6640625" style="42" customWidth="1"/>
    <col min="3331" max="3331" width="12.6640625" style="42" customWidth="1"/>
    <col min="3332" max="3332" width="10.6640625" style="42" customWidth="1"/>
    <col min="3333" max="3333" width="12.6640625" style="42" customWidth="1"/>
    <col min="3334" max="3334" width="4.6640625" style="42" customWidth="1"/>
    <col min="3335" max="3335" width="10.6640625" style="42" customWidth="1"/>
    <col min="3336" max="3336" width="9.6640625" style="42" customWidth="1"/>
    <col min="3337" max="3337" width="10.6640625" style="42" customWidth="1"/>
    <col min="3338" max="3338" width="9.6640625" style="42" customWidth="1"/>
    <col min="3339" max="3584" width="11.44140625" style="42"/>
    <col min="3585" max="3585" width="40.44140625" style="42" customWidth="1"/>
    <col min="3586" max="3586" width="10.6640625" style="42" customWidth="1"/>
    <col min="3587" max="3587" width="12.6640625" style="42" customWidth="1"/>
    <col min="3588" max="3588" width="10.6640625" style="42" customWidth="1"/>
    <col min="3589" max="3589" width="12.6640625" style="42" customWidth="1"/>
    <col min="3590" max="3590" width="4.6640625" style="42" customWidth="1"/>
    <col min="3591" max="3591" width="10.6640625" style="42" customWidth="1"/>
    <col min="3592" max="3592" width="9.6640625" style="42" customWidth="1"/>
    <col min="3593" max="3593" width="10.6640625" style="42" customWidth="1"/>
    <col min="3594" max="3594" width="9.6640625" style="42" customWidth="1"/>
    <col min="3595" max="3840" width="11.44140625" style="42"/>
    <col min="3841" max="3841" width="40.44140625" style="42" customWidth="1"/>
    <col min="3842" max="3842" width="10.6640625" style="42" customWidth="1"/>
    <col min="3843" max="3843" width="12.6640625" style="42" customWidth="1"/>
    <col min="3844" max="3844" width="10.6640625" style="42" customWidth="1"/>
    <col min="3845" max="3845" width="12.6640625" style="42" customWidth="1"/>
    <col min="3846" max="3846" width="4.6640625" style="42" customWidth="1"/>
    <col min="3847" max="3847" width="10.6640625" style="42" customWidth="1"/>
    <col min="3848" max="3848" width="9.6640625" style="42" customWidth="1"/>
    <col min="3849" max="3849" width="10.6640625" style="42" customWidth="1"/>
    <col min="3850" max="3850" width="9.6640625" style="42" customWidth="1"/>
    <col min="3851" max="4096" width="11.44140625" style="42"/>
    <col min="4097" max="4097" width="40.44140625" style="42" customWidth="1"/>
    <col min="4098" max="4098" width="10.6640625" style="42" customWidth="1"/>
    <col min="4099" max="4099" width="12.6640625" style="42" customWidth="1"/>
    <col min="4100" max="4100" width="10.6640625" style="42" customWidth="1"/>
    <col min="4101" max="4101" width="12.6640625" style="42" customWidth="1"/>
    <col min="4102" max="4102" width="4.6640625" style="42" customWidth="1"/>
    <col min="4103" max="4103" width="10.6640625" style="42" customWidth="1"/>
    <col min="4104" max="4104" width="9.6640625" style="42" customWidth="1"/>
    <col min="4105" max="4105" width="10.6640625" style="42" customWidth="1"/>
    <col min="4106" max="4106" width="9.6640625" style="42" customWidth="1"/>
    <col min="4107" max="4352" width="11.44140625" style="42"/>
    <col min="4353" max="4353" width="40.44140625" style="42" customWidth="1"/>
    <col min="4354" max="4354" width="10.6640625" style="42" customWidth="1"/>
    <col min="4355" max="4355" width="12.6640625" style="42" customWidth="1"/>
    <col min="4356" max="4356" width="10.6640625" style="42" customWidth="1"/>
    <col min="4357" max="4357" width="12.6640625" style="42" customWidth="1"/>
    <col min="4358" max="4358" width="4.6640625" style="42" customWidth="1"/>
    <col min="4359" max="4359" width="10.6640625" style="42" customWidth="1"/>
    <col min="4360" max="4360" width="9.6640625" style="42" customWidth="1"/>
    <col min="4361" max="4361" width="10.6640625" style="42" customWidth="1"/>
    <col min="4362" max="4362" width="9.6640625" style="42" customWidth="1"/>
    <col min="4363" max="4608" width="11.44140625" style="42"/>
    <col min="4609" max="4609" width="40.44140625" style="42" customWidth="1"/>
    <col min="4610" max="4610" width="10.6640625" style="42" customWidth="1"/>
    <col min="4611" max="4611" width="12.6640625" style="42" customWidth="1"/>
    <col min="4612" max="4612" width="10.6640625" style="42" customWidth="1"/>
    <col min="4613" max="4613" width="12.6640625" style="42" customWidth="1"/>
    <col min="4614" max="4614" width="4.6640625" style="42" customWidth="1"/>
    <col min="4615" max="4615" width="10.6640625" style="42" customWidth="1"/>
    <col min="4616" max="4616" width="9.6640625" style="42" customWidth="1"/>
    <col min="4617" max="4617" width="10.6640625" style="42" customWidth="1"/>
    <col min="4618" max="4618" width="9.6640625" style="42" customWidth="1"/>
    <col min="4619" max="4864" width="11.44140625" style="42"/>
    <col min="4865" max="4865" width="40.44140625" style="42" customWidth="1"/>
    <col min="4866" max="4866" width="10.6640625" style="42" customWidth="1"/>
    <col min="4867" max="4867" width="12.6640625" style="42" customWidth="1"/>
    <col min="4868" max="4868" width="10.6640625" style="42" customWidth="1"/>
    <col min="4869" max="4869" width="12.6640625" style="42" customWidth="1"/>
    <col min="4870" max="4870" width="4.6640625" style="42" customWidth="1"/>
    <col min="4871" max="4871" width="10.6640625" style="42" customWidth="1"/>
    <col min="4872" max="4872" width="9.6640625" style="42" customWidth="1"/>
    <col min="4873" max="4873" width="10.6640625" style="42" customWidth="1"/>
    <col min="4874" max="4874" width="9.6640625" style="42" customWidth="1"/>
    <col min="4875" max="5120" width="11.44140625" style="42"/>
    <col min="5121" max="5121" width="40.44140625" style="42" customWidth="1"/>
    <col min="5122" max="5122" width="10.6640625" style="42" customWidth="1"/>
    <col min="5123" max="5123" width="12.6640625" style="42" customWidth="1"/>
    <col min="5124" max="5124" width="10.6640625" style="42" customWidth="1"/>
    <col min="5125" max="5125" width="12.6640625" style="42" customWidth="1"/>
    <col min="5126" max="5126" width="4.6640625" style="42" customWidth="1"/>
    <col min="5127" max="5127" width="10.6640625" style="42" customWidth="1"/>
    <col min="5128" max="5128" width="9.6640625" style="42" customWidth="1"/>
    <col min="5129" max="5129" width="10.6640625" style="42" customWidth="1"/>
    <col min="5130" max="5130" width="9.6640625" style="42" customWidth="1"/>
    <col min="5131" max="5376" width="11.44140625" style="42"/>
    <col min="5377" max="5377" width="40.44140625" style="42" customWidth="1"/>
    <col min="5378" max="5378" width="10.6640625" style="42" customWidth="1"/>
    <col min="5379" max="5379" width="12.6640625" style="42" customWidth="1"/>
    <col min="5380" max="5380" width="10.6640625" style="42" customWidth="1"/>
    <col min="5381" max="5381" width="12.6640625" style="42" customWidth="1"/>
    <col min="5382" max="5382" width="4.6640625" style="42" customWidth="1"/>
    <col min="5383" max="5383" width="10.6640625" style="42" customWidth="1"/>
    <col min="5384" max="5384" width="9.6640625" style="42" customWidth="1"/>
    <col min="5385" max="5385" width="10.6640625" style="42" customWidth="1"/>
    <col min="5386" max="5386" width="9.6640625" style="42" customWidth="1"/>
    <col min="5387" max="5632" width="11.44140625" style="42"/>
    <col min="5633" max="5633" width="40.44140625" style="42" customWidth="1"/>
    <col min="5634" max="5634" width="10.6640625" style="42" customWidth="1"/>
    <col min="5635" max="5635" width="12.6640625" style="42" customWidth="1"/>
    <col min="5636" max="5636" width="10.6640625" style="42" customWidth="1"/>
    <col min="5637" max="5637" width="12.6640625" style="42" customWidth="1"/>
    <col min="5638" max="5638" width="4.6640625" style="42" customWidth="1"/>
    <col min="5639" max="5639" width="10.6640625" style="42" customWidth="1"/>
    <col min="5640" max="5640" width="9.6640625" style="42" customWidth="1"/>
    <col min="5641" max="5641" width="10.6640625" style="42" customWidth="1"/>
    <col min="5642" max="5642" width="9.6640625" style="42" customWidth="1"/>
    <col min="5643" max="5888" width="11.44140625" style="42"/>
    <col min="5889" max="5889" width="40.44140625" style="42" customWidth="1"/>
    <col min="5890" max="5890" width="10.6640625" style="42" customWidth="1"/>
    <col min="5891" max="5891" width="12.6640625" style="42" customWidth="1"/>
    <col min="5892" max="5892" width="10.6640625" style="42" customWidth="1"/>
    <col min="5893" max="5893" width="12.6640625" style="42" customWidth="1"/>
    <col min="5894" max="5894" width="4.6640625" style="42" customWidth="1"/>
    <col min="5895" max="5895" width="10.6640625" style="42" customWidth="1"/>
    <col min="5896" max="5896" width="9.6640625" style="42" customWidth="1"/>
    <col min="5897" max="5897" width="10.6640625" style="42" customWidth="1"/>
    <col min="5898" max="5898" width="9.6640625" style="42" customWidth="1"/>
    <col min="5899" max="6144" width="11.44140625" style="42"/>
    <col min="6145" max="6145" width="40.44140625" style="42" customWidth="1"/>
    <col min="6146" max="6146" width="10.6640625" style="42" customWidth="1"/>
    <col min="6147" max="6147" width="12.6640625" style="42" customWidth="1"/>
    <col min="6148" max="6148" width="10.6640625" style="42" customWidth="1"/>
    <col min="6149" max="6149" width="12.6640625" style="42" customWidth="1"/>
    <col min="6150" max="6150" width="4.6640625" style="42" customWidth="1"/>
    <col min="6151" max="6151" width="10.6640625" style="42" customWidth="1"/>
    <col min="6152" max="6152" width="9.6640625" style="42" customWidth="1"/>
    <col min="6153" max="6153" width="10.6640625" style="42" customWidth="1"/>
    <col min="6154" max="6154" width="9.6640625" style="42" customWidth="1"/>
    <col min="6155" max="6400" width="11.44140625" style="42"/>
    <col min="6401" max="6401" width="40.44140625" style="42" customWidth="1"/>
    <col min="6402" max="6402" width="10.6640625" style="42" customWidth="1"/>
    <col min="6403" max="6403" width="12.6640625" style="42" customWidth="1"/>
    <col min="6404" max="6404" width="10.6640625" style="42" customWidth="1"/>
    <col min="6405" max="6405" width="12.6640625" style="42" customWidth="1"/>
    <col min="6406" max="6406" width="4.6640625" style="42" customWidth="1"/>
    <col min="6407" max="6407" width="10.6640625" style="42" customWidth="1"/>
    <col min="6408" max="6408" width="9.6640625" style="42" customWidth="1"/>
    <col min="6409" max="6409" width="10.6640625" style="42" customWidth="1"/>
    <col min="6410" max="6410" width="9.6640625" style="42" customWidth="1"/>
    <col min="6411" max="6656" width="11.44140625" style="42"/>
    <col min="6657" max="6657" width="40.44140625" style="42" customWidth="1"/>
    <col min="6658" max="6658" width="10.6640625" style="42" customWidth="1"/>
    <col min="6659" max="6659" width="12.6640625" style="42" customWidth="1"/>
    <col min="6660" max="6660" width="10.6640625" style="42" customWidth="1"/>
    <col min="6661" max="6661" width="12.6640625" style="42" customWidth="1"/>
    <col min="6662" max="6662" width="4.6640625" style="42" customWidth="1"/>
    <col min="6663" max="6663" width="10.6640625" style="42" customWidth="1"/>
    <col min="6664" max="6664" width="9.6640625" style="42" customWidth="1"/>
    <col min="6665" max="6665" width="10.6640625" style="42" customWidth="1"/>
    <col min="6666" max="6666" width="9.6640625" style="42" customWidth="1"/>
    <col min="6667" max="6912" width="11.44140625" style="42"/>
    <col min="6913" max="6913" width="40.44140625" style="42" customWidth="1"/>
    <col min="6914" max="6914" width="10.6640625" style="42" customWidth="1"/>
    <col min="6915" max="6915" width="12.6640625" style="42" customWidth="1"/>
    <col min="6916" max="6916" width="10.6640625" style="42" customWidth="1"/>
    <col min="6917" max="6917" width="12.6640625" style="42" customWidth="1"/>
    <col min="6918" max="6918" width="4.6640625" style="42" customWidth="1"/>
    <col min="6919" max="6919" width="10.6640625" style="42" customWidth="1"/>
    <col min="6920" max="6920" width="9.6640625" style="42" customWidth="1"/>
    <col min="6921" max="6921" width="10.6640625" style="42" customWidth="1"/>
    <col min="6922" max="6922" width="9.6640625" style="42" customWidth="1"/>
    <col min="6923" max="7168" width="11.44140625" style="42"/>
    <col min="7169" max="7169" width="40.44140625" style="42" customWidth="1"/>
    <col min="7170" max="7170" width="10.6640625" style="42" customWidth="1"/>
    <col min="7171" max="7171" width="12.6640625" style="42" customWidth="1"/>
    <col min="7172" max="7172" width="10.6640625" style="42" customWidth="1"/>
    <col min="7173" max="7173" width="12.6640625" style="42" customWidth="1"/>
    <col min="7174" max="7174" width="4.6640625" style="42" customWidth="1"/>
    <col min="7175" max="7175" width="10.6640625" style="42" customWidth="1"/>
    <col min="7176" max="7176" width="9.6640625" style="42" customWidth="1"/>
    <col min="7177" max="7177" width="10.6640625" style="42" customWidth="1"/>
    <col min="7178" max="7178" width="9.6640625" style="42" customWidth="1"/>
    <col min="7179" max="7424" width="11.44140625" style="42"/>
    <col min="7425" max="7425" width="40.44140625" style="42" customWidth="1"/>
    <col min="7426" max="7426" width="10.6640625" style="42" customWidth="1"/>
    <col min="7427" max="7427" width="12.6640625" style="42" customWidth="1"/>
    <col min="7428" max="7428" width="10.6640625" style="42" customWidth="1"/>
    <col min="7429" max="7429" width="12.6640625" style="42" customWidth="1"/>
    <col min="7430" max="7430" width="4.6640625" style="42" customWidth="1"/>
    <col min="7431" max="7431" width="10.6640625" style="42" customWidth="1"/>
    <col min="7432" max="7432" width="9.6640625" style="42" customWidth="1"/>
    <col min="7433" max="7433" width="10.6640625" style="42" customWidth="1"/>
    <col min="7434" max="7434" width="9.6640625" style="42" customWidth="1"/>
    <col min="7435" max="7680" width="11.44140625" style="42"/>
    <col min="7681" max="7681" width="40.44140625" style="42" customWidth="1"/>
    <col min="7682" max="7682" width="10.6640625" style="42" customWidth="1"/>
    <col min="7683" max="7683" width="12.6640625" style="42" customWidth="1"/>
    <col min="7684" max="7684" width="10.6640625" style="42" customWidth="1"/>
    <col min="7685" max="7685" width="12.6640625" style="42" customWidth="1"/>
    <col min="7686" max="7686" width="4.6640625" style="42" customWidth="1"/>
    <col min="7687" max="7687" width="10.6640625" style="42" customWidth="1"/>
    <col min="7688" max="7688" width="9.6640625" style="42" customWidth="1"/>
    <col min="7689" max="7689" width="10.6640625" style="42" customWidth="1"/>
    <col min="7690" max="7690" width="9.6640625" style="42" customWidth="1"/>
    <col min="7691" max="7936" width="11.44140625" style="42"/>
    <col min="7937" max="7937" width="40.44140625" style="42" customWidth="1"/>
    <col min="7938" max="7938" width="10.6640625" style="42" customWidth="1"/>
    <col min="7939" max="7939" width="12.6640625" style="42" customWidth="1"/>
    <col min="7940" max="7940" width="10.6640625" style="42" customWidth="1"/>
    <col min="7941" max="7941" width="12.6640625" style="42" customWidth="1"/>
    <col min="7942" max="7942" width="4.6640625" style="42" customWidth="1"/>
    <col min="7943" max="7943" width="10.6640625" style="42" customWidth="1"/>
    <col min="7944" max="7944" width="9.6640625" style="42" customWidth="1"/>
    <col min="7945" max="7945" width="10.6640625" style="42" customWidth="1"/>
    <col min="7946" max="7946" width="9.6640625" style="42" customWidth="1"/>
    <col min="7947" max="8192" width="11.44140625" style="42"/>
    <col min="8193" max="8193" width="40.44140625" style="42" customWidth="1"/>
    <col min="8194" max="8194" width="10.6640625" style="42" customWidth="1"/>
    <col min="8195" max="8195" width="12.6640625" style="42" customWidth="1"/>
    <col min="8196" max="8196" width="10.6640625" style="42" customWidth="1"/>
    <col min="8197" max="8197" width="12.6640625" style="42" customWidth="1"/>
    <col min="8198" max="8198" width="4.6640625" style="42" customWidth="1"/>
    <col min="8199" max="8199" width="10.6640625" style="42" customWidth="1"/>
    <col min="8200" max="8200" width="9.6640625" style="42" customWidth="1"/>
    <col min="8201" max="8201" width="10.6640625" style="42" customWidth="1"/>
    <col min="8202" max="8202" width="9.6640625" style="42" customWidth="1"/>
    <col min="8203" max="8448" width="11.44140625" style="42"/>
    <col min="8449" max="8449" width="40.44140625" style="42" customWidth="1"/>
    <col min="8450" max="8450" width="10.6640625" style="42" customWidth="1"/>
    <col min="8451" max="8451" width="12.6640625" style="42" customWidth="1"/>
    <col min="8452" max="8452" width="10.6640625" style="42" customWidth="1"/>
    <col min="8453" max="8453" width="12.6640625" style="42" customWidth="1"/>
    <col min="8454" max="8454" width="4.6640625" style="42" customWidth="1"/>
    <col min="8455" max="8455" width="10.6640625" style="42" customWidth="1"/>
    <col min="8456" max="8456" width="9.6640625" style="42" customWidth="1"/>
    <col min="8457" max="8457" width="10.6640625" style="42" customWidth="1"/>
    <col min="8458" max="8458" width="9.6640625" style="42" customWidth="1"/>
    <col min="8459" max="8704" width="11.44140625" style="42"/>
    <col min="8705" max="8705" width="40.44140625" style="42" customWidth="1"/>
    <col min="8706" max="8706" width="10.6640625" style="42" customWidth="1"/>
    <col min="8707" max="8707" width="12.6640625" style="42" customWidth="1"/>
    <col min="8708" max="8708" width="10.6640625" style="42" customWidth="1"/>
    <col min="8709" max="8709" width="12.6640625" style="42" customWidth="1"/>
    <col min="8710" max="8710" width="4.6640625" style="42" customWidth="1"/>
    <col min="8711" max="8711" width="10.6640625" style="42" customWidth="1"/>
    <col min="8712" max="8712" width="9.6640625" style="42" customWidth="1"/>
    <col min="8713" max="8713" width="10.6640625" style="42" customWidth="1"/>
    <col min="8714" max="8714" width="9.6640625" style="42" customWidth="1"/>
    <col min="8715" max="8960" width="11.44140625" style="42"/>
    <col min="8961" max="8961" width="40.44140625" style="42" customWidth="1"/>
    <col min="8962" max="8962" width="10.6640625" style="42" customWidth="1"/>
    <col min="8963" max="8963" width="12.6640625" style="42" customWidth="1"/>
    <col min="8964" max="8964" width="10.6640625" style="42" customWidth="1"/>
    <col min="8965" max="8965" width="12.6640625" style="42" customWidth="1"/>
    <col min="8966" max="8966" width="4.6640625" style="42" customWidth="1"/>
    <col min="8967" max="8967" width="10.6640625" style="42" customWidth="1"/>
    <col min="8968" max="8968" width="9.6640625" style="42" customWidth="1"/>
    <col min="8969" max="8969" width="10.6640625" style="42" customWidth="1"/>
    <col min="8970" max="8970" width="9.6640625" style="42" customWidth="1"/>
    <col min="8971" max="9216" width="11.44140625" style="42"/>
    <col min="9217" max="9217" width="40.44140625" style="42" customWidth="1"/>
    <col min="9218" max="9218" width="10.6640625" style="42" customWidth="1"/>
    <col min="9219" max="9219" width="12.6640625" style="42" customWidth="1"/>
    <col min="9220" max="9220" width="10.6640625" style="42" customWidth="1"/>
    <col min="9221" max="9221" width="12.6640625" style="42" customWidth="1"/>
    <col min="9222" max="9222" width="4.6640625" style="42" customWidth="1"/>
    <col min="9223" max="9223" width="10.6640625" style="42" customWidth="1"/>
    <col min="9224" max="9224" width="9.6640625" style="42" customWidth="1"/>
    <col min="9225" max="9225" width="10.6640625" style="42" customWidth="1"/>
    <col min="9226" max="9226" width="9.6640625" style="42" customWidth="1"/>
    <col min="9227" max="9472" width="11.44140625" style="42"/>
    <col min="9473" max="9473" width="40.44140625" style="42" customWidth="1"/>
    <col min="9474" max="9474" width="10.6640625" style="42" customWidth="1"/>
    <col min="9475" max="9475" width="12.6640625" style="42" customWidth="1"/>
    <col min="9476" max="9476" width="10.6640625" style="42" customWidth="1"/>
    <col min="9477" max="9477" width="12.6640625" style="42" customWidth="1"/>
    <col min="9478" max="9478" width="4.6640625" style="42" customWidth="1"/>
    <col min="9479" max="9479" width="10.6640625" style="42" customWidth="1"/>
    <col min="9480" max="9480" width="9.6640625" style="42" customWidth="1"/>
    <col min="9481" max="9481" width="10.6640625" style="42" customWidth="1"/>
    <col min="9482" max="9482" width="9.6640625" style="42" customWidth="1"/>
    <col min="9483" max="9728" width="11.44140625" style="42"/>
    <col min="9729" max="9729" width="40.44140625" style="42" customWidth="1"/>
    <col min="9730" max="9730" width="10.6640625" style="42" customWidth="1"/>
    <col min="9731" max="9731" width="12.6640625" style="42" customWidth="1"/>
    <col min="9732" max="9732" width="10.6640625" style="42" customWidth="1"/>
    <col min="9733" max="9733" width="12.6640625" style="42" customWidth="1"/>
    <col min="9734" max="9734" width="4.6640625" style="42" customWidth="1"/>
    <col min="9735" max="9735" width="10.6640625" style="42" customWidth="1"/>
    <col min="9736" max="9736" width="9.6640625" style="42" customWidth="1"/>
    <col min="9737" max="9737" width="10.6640625" style="42" customWidth="1"/>
    <col min="9738" max="9738" width="9.6640625" style="42" customWidth="1"/>
    <col min="9739" max="9984" width="11.44140625" style="42"/>
    <col min="9985" max="9985" width="40.44140625" style="42" customWidth="1"/>
    <col min="9986" max="9986" width="10.6640625" style="42" customWidth="1"/>
    <col min="9987" max="9987" width="12.6640625" style="42" customWidth="1"/>
    <col min="9988" max="9988" width="10.6640625" style="42" customWidth="1"/>
    <col min="9989" max="9989" width="12.6640625" style="42" customWidth="1"/>
    <col min="9990" max="9990" width="4.6640625" style="42" customWidth="1"/>
    <col min="9991" max="9991" width="10.6640625" style="42" customWidth="1"/>
    <col min="9992" max="9992" width="9.6640625" style="42" customWidth="1"/>
    <col min="9993" max="9993" width="10.6640625" style="42" customWidth="1"/>
    <col min="9994" max="9994" width="9.6640625" style="42" customWidth="1"/>
    <col min="9995" max="10240" width="11.44140625" style="42"/>
    <col min="10241" max="10241" width="40.44140625" style="42" customWidth="1"/>
    <col min="10242" max="10242" width="10.6640625" style="42" customWidth="1"/>
    <col min="10243" max="10243" width="12.6640625" style="42" customWidth="1"/>
    <col min="10244" max="10244" width="10.6640625" style="42" customWidth="1"/>
    <col min="10245" max="10245" width="12.6640625" style="42" customWidth="1"/>
    <col min="10246" max="10246" width="4.6640625" style="42" customWidth="1"/>
    <col min="10247" max="10247" width="10.6640625" style="42" customWidth="1"/>
    <col min="10248" max="10248" width="9.6640625" style="42" customWidth="1"/>
    <col min="10249" max="10249" width="10.6640625" style="42" customWidth="1"/>
    <col min="10250" max="10250" width="9.6640625" style="42" customWidth="1"/>
    <col min="10251" max="10496" width="11.44140625" style="42"/>
    <col min="10497" max="10497" width="40.44140625" style="42" customWidth="1"/>
    <col min="10498" max="10498" width="10.6640625" style="42" customWidth="1"/>
    <col min="10499" max="10499" width="12.6640625" style="42" customWidth="1"/>
    <col min="10500" max="10500" width="10.6640625" style="42" customWidth="1"/>
    <col min="10501" max="10501" width="12.6640625" style="42" customWidth="1"/>
    <col min="10502" max="10502" width="4.6640625" style="42" customWidth="1"/>
    <col min="10503" max="10503" width="10.6640625" style="42" customWidth="1"/>
    <col min="10504" max="10504" width="9.6640625" style="42" customWidth="1"/>
    <col min="10505" max="10505" width="10.6640625" style="42" customWidth="1"/>
    <col min="10506" max="10506" width="9.6640625" style="42" customWidth="1"/>
    <col min="10507" max="10752" width="11.44140625" style="42"/>
    <col min="10753" max="10753" width="40.44140625" style="42" customWidth="1"/>
    <col min="10754" max="10754" width="10.6640625" style="42" customWidth="1"/>
    <col min="10755" max="10755" width="12.6640625" style="42" customWidth="1"/>
    <col min="10756" max="10756" width="10.6640625" style="42" customWidth="1"/>
    <col min="10757" max="10757" width="12.6640625" style="42" customWidth="1"/>
    <col min="10758" max="10758" width="4.6640625" style="42" customWidth="1"/>
    <col min="10759" max="10759" width="10.6640625" style="42" customWidth="1"/>
    <col min="10760" max="10760" width="9.6640625" style="42" customWidth="1"/>
    <col min="10761" max="10761" width="10.6640625" style="42" customWidth="1"/>
    <col min="10762" max="10762" width="9.6640625" style="42" customWidth="1"/>
    <col min="10763" max="11008" width="11.44140625" style="42"/>
    <col min="11009" max="11009" width="40.44140625" style="42" customWidth="1"/>
    <col min="11010" max="11010" width="10.6640625" style="42" customWidth="1"/>
    <col min="11011" max="11011" width="12.6640625" style="42" customWidth="1"/>
    <col min="11012" max="11012" width="10.6640625" style="42" customWidth="1"/>
    <col min="11013" max="11013" width="12.6640625" style="42" customWidth="1"/>
    <col min="11014" max="11014" width="4.6640625" style="42" customWidth="1"/>
    <col min="11015" max="11015" width="10.6640625" style="42" customWidth="1"/>
    <col min="11016" max="11016" width="9.6640625" style="42" customWidth="1"/>
    <col min="11017" max="11017" width="10.6640625" style="42" customWidth="1"/>
    <col min="11018" max="11018" width="9.6640625" style="42" customWidth="1"/>
    <col min="11019" max="11264" width="11.44140625" style="42"/>
    <col min="11265" max="11265" width="40.44140625" style="42" customWidth="1"/>
    <col min="11266" max="11266" width="10.6640625" style="42" customWidth="1"/>
    <col min="11267" max="11267" width="12.6640625" style="42" customWidth="1"/>
    <col min="11268" max="11268" width="10.6640625" style="42" customWidth="1"/>
    <col min="11269" max="11269" width="12.6640625" style="42" customWidth="1"/>
    <col min="11270" max="11270" width="4.6640625" style="42" customWidth="1"/>
    <col min="11271" max="11271" width="10.6640625" style="42" customWidth="1"/>
    <col min="11272" max="11272" width="9.6640625" style="42" customWidth="1"/>
    <col min="11273" max="11273" width="10.6640625" style="42" customWidth="1"/>
    <col min="11274" max="11274" width="9.6640625" style="42" customWidth="1"/>
    <col min="11275" max="11520" width="11.44140625" style="42"/>
    <col min="11521" max="11521" width="40.44140625" style="42" customWidth="1"/>
    <col min="11522" max="11522" width="10.6640625" style="42" customWidth="1"/>
    <col min="11523" max="11523" width="12.6640625" style="42" customWidth="1"/>
    <col min="11524" max="11524" width="10.6640625" style="42" customWidth="1"/>
    <col min="11525" max="11525" width="12.6640625" style="42" customWidth="1"/>
    <col min="11526" max="11526" width="4.6640625" style="42" customWidth="1"/>
    <col min="11527" max="11527" width="10.6640625" style="42" customWidth="1"/>
    <col min="11528" max="11528" width="9.6640625" style="42" customWidth="1"/>
    <col min="11529" max="11529" width="10.6640625" style="42" customWidth="1"/>
    <col min="11530" max="11530" width="9.6640625" style="42" customWidth="1"/>
    <col min="11531" max="11776" width="11.44140625" style="42"/>
    <col min="11777" max="11777" width="40.44140625" style="42" customWidth="1"/>
    <col min="11778" max="11778" width="10.6640625" style="42" customWidth="1"/>
    <col min="11779" max="11779" width="12.6640625" style="42" customWidth="1"/>
    <col min="11780" max="11780" width="10.6640625" style="42" customWidth="1"/>
    <col min="11781" max="11781" width="12.6640625" style="42" customWidth="1"/>
    <col min="11782" max="11782" width="4.6640625" style="42" customWidth="1"/>
    <col min="11783" max="11783" width="10.6640625" style="42" customWidth="1"/>
    <col min="11784" max="11784" width="9.6640625" style="42" customWidth="1"/>
    <col min="11785" max="11785" width="10.6640625" style="42" customWidth="1"/>
    <col min="11786" max="11786" width="9.6640625" style="42" customWidth="1"/>
    <col min="11787" max="12032" width="11.44140625" style="42"/>
    <col min="12033" max="12033" width="40.44140625" style="42" customWidth="1"/>
    <col min="12034" max="12034" width="10.6640625" style="42" customWidth="1"/>
    <col min="12035" max="12035" width="12.6640625" style="42" customWidth="1"/>
    <col min="12036" max="12036" width="10.6640625" style="42" customWidth="1"/>
    <col min="12037" max="12037" width="12.6640625" style="42" customWidth="1"/>
    <col min="12038" max="12038" width="4.6640625" style="42" customWidth="1"/>
    <col min="12039" max="12039" width="10.6640625" style="42" customWidth="1"/>
    <col min="12040" max="12040" width="9.6640625" style="42" customWidth="1"/>
    <col min="12041" max="12041" width="10.6640625" style="42" customWidth="1"/>
    <col min="12042" max="12042" width="9.6640625" style="42" customWidth="1"/>
    <col min="12043" max="12288" width="11.44140625" style="42"/>
    <col min="12289" max="12289" width="40.44140625" style="42" customWidth="1"/>
    <col min="12290" max="12290" width="10.6640625" style="42" customWidth="1"/>
    <col min="12291" max="12291" width="12.6640625" style="42" customWidth="1"/>
    <col min="12292" max="12292" width="10.6640625" style="42" customWidth="1"/>
    <col min="12293" max="12293" width="12.6640625" style="42" customWidth="1"/>
    <col min="12294" max="12294" width="4.6640625" style="42" customWidth="1"/>
    <col min="12295" max="12295" width="10.6640625" style="42" customWidth="1"/>
    <col min="12296" max="12296" width="9.6640625" style="42" customWidth="1"/>
    <col min="12297" max="12297" width="10.6640625" style="42" customWidth="1"/>
    <col min="12298" max="12298" width="9.6640625" style="42" customWidth="1"/>
    <col min="12299" max="12544" width="11.44140625" style="42"/>
    <col min="12545" max="12545" width="40.44140625" style="42" customWidth="1"/>
    <col min="12546" max="12546" width="10.6640625" style="42" customWidth="1"/>
    <col min="12547" max="12547" width="12.6640625" style="42" customWidth="1"/>
    <col min="12548" max="12548" width="10.6640625" style="42" customWidth="1"/>
    <col min="12549" max="12549" width="12.6640625" style="42" customWidth="1"/>
    <col min="12550" max="12550" width="4.6640625" style="42" customWidth="1"/>
    <col min="12551" max="12551" width="10.6640625" style="42" customWidth="1"/>
    <col min="12552" max="12552" width="9.6640625" style="42" customWidth="1"/>
    <col min="12553" max="12553" width="10.6640625" style="42" customWidth="1"/>
    <col min="12554" max="12554" width="9.6640625" style="42" customWidth="1"/>
    <col min="12555" max="12800" width="11.44140625" style="42"/>
    <col min="12801" max="12801" width="40.44140625" style="42" customWidth="1"/>
    <col min="12802" max="12802" width="10.6640625" style="42" customWidth="1"/>
    <col min="12803" max="12803" width="12.6640625" style="42" customWidth="1"/>
    <col min="12804" max="12804" width="10.6640625" style="42" customWidth="1"/>
    <col min="12805" max="12805" width="12.6640625" style="42" customWidth="1"/>
    <col min="12806" max="12806" width="4.6640625" style="42" customWidth="1"/>
    <col min="12807" max="12807" width="10.6640625" style="42" customWidth="1"/>
    <col min="12808" max="12808" width="9.6640625" style="42" customWidth="1"/>
    <col min="12809" max="12809" width="10.6640625" style="42" customWidth="1"/>
    <col min="12810" max="12810" width="9.6640625" style="42" customWidth="1"/>
    <col min="12811" max="13056" width="11.44140625" style="42"/>
    <col min="13057" max="13057" width="40.44140625" style="42" customWidth="1"/>
    <col min="13058" max="13058" width="10.6640625" style="42" customWidth="1"/>
    <col min="13059" max="13059" width="12.6640625" style="42" customWidth="1"/>
    <col min="13060" max="13060" width="10.6640625" style="42" customWidth="1"/>
    <col min="13061" max="13061" width="12.6640625" style="42" customWidth="1"/>
    <col min="13062" max="13062" width="4.6640625" style="42" customWidth="1"/>
    <col min="13063" max="13063" width="10.6640625" style="42" customWidth="1"/>
    <col min="13064" max="13064" width="9.6640625" style="42" customWidth="1"/>
    <col min="13065" max="13065" width="10.6640625" style="42" customWidth="1"/>
    <col min="13066" max="13066" width="9.6640625" style="42" customWidth="1"/>
    <col min="13067" max="13312" width="11.44140625" style="42"/>
    <col min="13313" max="13313" width="40.44140625" style="42" customWidth="1"/>
    <col min="13314" max="13314" width="10.6640625" style="42" customWidth="1"/>
    <col min="13315" max="13315" width="12.6640625" style="42" customWidth="1"/>
    <col min="13316" max="13316" width="10.6640625" style="42" customWidth="1"/>
    <col min="13317" max="13317" width="12.6640625" style="42" customWidth="1"/>
    <col min="13318" max="13318" width="4.6640625" style="42" customWidth="1"/>
    <col min="13319" max="13319" width="10.6640625" style="42" customWidth="1"/>
    <col min="13320" max="13320" width="9.6640625" style="42" customWidth="1"/>
    <col min="13321" max="13321" width="10.6640625" style="42" customWidth="1"/>
    <col min="13322" max="13322" width="9.6640625" style="42" customWidth="1"/>
    <col min="13323" max="13568" width="11.44140625" style="42"/>
    <col min="13569" max="13569" width="40.44140625" style="42" customWidth="1"/>
    <col min="13570" max="13570" width="10.6640625" style="42" customWidth="1"/>
    <col min="13571" max="13571" width="12.6640625" style="42" customWidth="1"/>
    <col min="13572" max="13572" width="10.6640625" style="42" customWidth="1"/>
    <col min="13573" max="13573" width="12.6640625" style="42" customWidth="1"/>
    <col min="13574" max="13574" width="4.6640625" style="42" customWidth="1"/>
    <col min="13575" max="13575" width="10.6640625" style="42" customWidth="1"/>
    <col min="13576" max="13576" width="9.6640625" style="42" customWidth="1"/>
    <col min="13577" max="13577" width="10.6640625" style="42" customWidth="1"/>
    <col min="13578" max="13578" width="9.6640625" style="42" customWidth="1"/>
    <col min="13579" max="13824" width="11.44140625" style="42"/>
    <col min="13825" max="13825" width="40.44140625" style="42" customWidth="1"/>
    <col min="13826" max="13826" width="10.6640625" style="42" customWidth="1"/>
    <col min="13827" max="13827" width="12.6640625" style="42" customWidth="1"/>
    <col min="13828" max="13828" width="10.6640625" style="42" customWidth="1"/>
    <col min="13829" max="13829" width="12.6640625" style="42" customWidth="1"/>
    <col min="13830" max="13830" width="4.6640625" style="42" customWidth="1"/>
    <col min="13831" max="13831" width="10.6640625" style="42" customWidth="1"/>
    <col min="13832" max="13832" width="9.6640625" style="42" customWidth="1"/>
    <col min="13833" max="13833" width="10.6640625" style="42" customWidth="1"/>
    <col min="13834" max="13834" width="9.6640625" style="42" customWidth="1"/>
    <col min="13835" max="14080" width="11.44140625" style="42"/>
    <col min="14081" max="14081" width="40.44140625" style="42" customWidth="1"/>
    <col min="14082" max="14082" width="10.6640625" style="42" customWidth="1"/>
    <col min="14083" max="14083" width="12.6640625" style="42" customWidth="1"/>
    <col min="14084" max="14084" width="10.6640625" style="42" customWidth="1"/>
    <col min="14085" max="14085" width="12.6640625" style="42" customWidth="1"/>
    <col min="14086" max="14086" width="4.6640625" style="42" customWidth="1"/>
    <col min="14087" max="14087" width="10.6640625" style="42" customWidth="1"/>
    <col min="14088" max="14088" width="9.6640625" style="42" customWidth="1"/>
    <col min="14089" max="14089" width="10.6640625" style="42" customWidth="1"/>
    <col min="14090" max="14090" width="9.6640625" style="42" customWidth="1"/>
    <col min="14091" max="14336" width="11.44140625" style="42"/>
    <col min="14337" max="14337" width="40.44140625" style="42" customWidth="1"/>
    <col min="14338" max="14338" width="10.6640625" style="42" customWidth="1"/>
    <col min="14339" max="14339" width="12.6640625" style="42" customWidth="1"/>
    <col min="14340" max="14340" width="10.6640625" style="42" customWidth="1"/>
    <col min="14341" max="14341" width="12.6640625" style="42" customWidth="1"/>
    <col min="14342" max="14342" width="4.6640625" style="42" customWidth="1"/>
    <col min="14343" max="14343" width="10.6640625" style="42" customWidth="1"/>
    <col min="14344" max="14344" width="9.6640625" style="42" customWidth="1"/>
    <col min="14345" max="14345" width="10.6640625" style="42" customWidth="1"/>
    <col min="14346" max="14346" width="9.6640625" style="42" customWidth="1"/>
    <col min="14347" max="14592" width="11.44140625" style="42"/>
    <col min="14593" max="14593" width="40.44140625" style="42" customWidth="1"/>
    <col min="14594" max="14594" width="10.6640625" style="42" customWidth="1"/>
    <col min="14595" max="14595" width="12.6640625" style="42" customWidth="1"/>
    <col min="14596" max="14596" width="10.6640625" style="42" customWidth="1"/>
    <col min="14597" max="14597" width="12.6640625" style="42" customWidth="1"/>
    <col min="14598" max="14598" width="4.6640625" style="42" customWidth="1"/>
    <col min="14599" max="14599" width="10.6640625" style="42" customWidth="1"/>
    <col min="14600" max="14600" width="9.6640625" style="42" customWidth="1"/>
    <col min="14601" max="14601" width="10.6640625" style="42" customWidth="1"/>
    <col min="14602" max="14602" width="9.6640625" style="42" customWidth="1"/>
    <col min="14603" max="14848" width="11.44140625" style="42"/>
    <col min="14849" max="14849" width="40.44140625" style="42" customWidth="1"/>
    <col min="14850" max="14850" width="10.6640625" style="42" customWidth="1"/>
    <col min="14851" max="14851" width="12.6640625" style="42" customWidth="1"/>
    <col min="14852" max="14852" width="10.6640625" style="42" customWidth="1"/>
    <col min="14853" max="14853" width="12.6640625" style="42" customWidth="1"/>
    <col min="14854" max="14854" width="4.6640625" style="42" customWidth="1"/>
    <col min="14855" max="14855" width="10.6640625" style="42" customWidth="1"/>
    <col min="14856" max="14856" width="9.6640625" style="42" customWidth="1"/>
    <col min="14857" max="14857" width="10.6640625" style="42" customWidth="1"/>
    <col min="14858" max="14858" width="9.6640625" style="42" customWidth="1"/>
    <col min="14859" max="15104" width="11.44140625" style="42"/>
    <col min="15105" max="15105" width="40.44140625" style="42" customWidth="1"/>
    <col min="15106" max="15106" width="10.6640625" style="42" customWidth="1"/>
    <col min="15107" max="15107" width="12.6640625" style="42" customWidth="1"/>
    <col min="15108" max="15108" width="10.6640625" style="42" customWidth="1"/>
    <col min="15109" max="15109" width="12.6640625" style="42" customWidth="1"/>
    <col min="15110" max="15110" width="4.6640625" style="42" customWidth="1"/>
    <col min="15111" max="15111" width="10.6640625" style="42" customWidth="1"/>
    <col min="15112" max="15112" width="9.6640625" style="42" customWidth="1"/>
    <col min="15113" max="15113" width="10.6640625" style="42" customWidth="1"/>
    <col min="15114" max="15114" width="9.6640625" style="42" customWidth="1"/>
    <col min="15115" max="15360" width="11.44140625" style="42"/>
    <col min="15361" max="15361" width="40.44140625" style="42" customWidth="1"/>
    <col min="15362" max="15362" width="10.6640625" style="42" customWidth="1"/>
    <col min="15363" max="15363" width="12.6640625" style="42" customWidth="1"/>
    <col min="15364" max="15364" width="10.6640625" style="42" customWidth="1"/>
    <col min="15365" max="15365" width="12.6640625" style="42" customWidth="1"/>
    <col min="15366" max="15366" width="4.6640625" style="42" customWidth="1"/>
    <col min="15367" max="15367" width="10.6640625" style="42" customWidth="1"/>
    <col min="15368" max="15368" width="9.6640625" style="42" customWidth="1"/>
    <col min="15369" max="15369" width="10.6640625" style="42" customWidth="1"/>
    <col min="15370" max="15370" width="9.6640625" style="42" customWidth="1"/>
    <col min="15371" max="15616" width="11.44140625" style="42"/>
    <col min="15617" max="15617" width="40.44140625" style="42" customWidth="1"/>
    <col min="15618" max="15618" width="10.6640625" style="42" customWidth="1"/>
    <col min="15619" max="15619" width="12.6640625" style="42" customWidth="1"/>
    <col min="15620" max="15620" width="10.6640625" style="42" customWidth="1"/>
    <col min="15621" max="15621" width="12.6640625" style="42" customWidth="1"/>
    <col min="15622" max="15622" width="4.6640625" style="42" customWidth="1"/>
    <col min="15623" max="15623" width="10.6640625" style="42" customWidth="1"/>
    <col min="15624" max="15624" width="9.6640625" style="42" customWidth="1"/>
    <col min="15625" max="15625" width="10.6640625" style="42" customWidth="1"/>
    <col min="15626" max="15626" width="9.6640625" style="42" customWidth="1"/>
    <col min="15627" max="15872" width="11.44140625" style="42"/>
    <col min="15873" max="15873" width="40.44140625" style="42" customWidth="1"/>
    <col min="15874" max="15874" width="10.6640625" style="42" customWidth="1"/>
    <col min="15875" max="15875" width="12.6640625" style="42" customWidth="1"/>
    <col min="15876" max="15876" width="10.6640625" style="42" customWidth="1"/>
    <col min="15877" max="15877" width="12.6640625" style="42" customWidth="1"/>
    <col min="15878" max="15878" width="4.6640625" style="42" customWidth="1"/>
    <col min="15879" max="15879" width="10.6640625" style="42" customWidth="1"/>
    <col min="15880" max="15880" width="9.6640625" style="42" customWidth="1"/>
    <col min="15881" max="15881" width="10.6640625" style="42" customWidth="1"/>
    <col min="15882" max="15882" width="9.6640625" style="42" customWidth="1"/>
    <col min="15883" max="16128" width="11.44140625" style="42"/>
    <col min="16129" max="16129" width="40.44140625" style="42" customWidth="1"/>
    <col min="16130" max="16130" width="10.6640625" style="42" customWidth="1"/>
    <col min="16131" max="16131" width="12.6640625" style="42" customWidth="1"/>
    <col min="16132" max="16132" width="10.6640625" style="42" customWidth="1"/>
    <col min="16133" max="16133" width="12.6640625" style="42" customWidth="1"/>
    <col min="16134" max="16134" width="4.6640625" style="42" customWidth="1"/>
    <col min="16135" max="16135" width="10.6640625" style="42" customWidth="1"/>
    <col min="16136" max="16136" width="9.6640625" style="42" customWidth="1"/>
    <col min="16137" max="16137" width="10.6640625" style="42" customWidth="1"/>
    <col min="16138" max="16138" width="9.6640625" style="42" customWidth="1"/>
    <col min="16139" max="16384" width="11.44140625" style="42"/>
  </cols>
  <sheetData>
    <row r="1" spans="1:10" s="78" customFormat="1" ht="52.95" customHeight="1">
      <c r="A1" s="81" t="s">
        <v>386</v>
      </c>
      <c r="B1" s="81"/>
      <c r="C1" s="81"/>
      <c r="D1" s="81"/>
      <c r="E1" s="81"/>
      <c r="F1" s="81"/>
      <c r="G1" s="81"/>
      <c r="H1" s="81"/>
      <c r="I1" s="81"/>
      <c r="J1" s="81"/>
    </row>
    <row r="2" spans="1:10" ht="13.8" thickBot="1"/>
    <row r="3" spans="1:10" s="78" customFormat="1" ht="19.95" customHeight="1" thickBot="1">
      <c r="A3" s="99"/>
      <c r="B3" s="99"/>
      <c r="C3" s="99"/>
      <c r="D3" s="99"/>
      <c r="E3" s="99"/>
      <c r="F3" s="99"/>
      <c r="G3" s="1120" t="s">
        <v>2</v>
      </c>
      <c r="H3" s="1121"/>
      <c r="I3" s="1121"/>
      <c r="J3" s="1122"/>
    </row>
    <row r="4" spans="1:10" s="45" customFormat="1" ht="19.95" customHeight="1" thickBot="1">
      <c r="A4" s="1129"/>
      <c r="B4" s="1123">
        <v>2020</v>
      </c>
      <c r="C4" s="1124"/>
      <c r="D4" s="1125">
        <v>2021</v>
      </c>
      <c r="E4" s="1124"/>
      <c r="G4" s="1126" t="s">
        <v>325</v>
      </c>
      <c r="H4" s="1127"/>
      <c r="I4" s="1128" t="s">
        <v>326</v>
      </c>
      <c r="J4" s="1127"/>
    </row>
    <row r="5" spans="1:10" s="45" customFormat="1" ht="27" customHeight="1" thickBot="1">
      <c r="A5" s="1130"/>
      <c r="B5" s="547" t="s">
        <v>325</v>
      </c>
      <c r="C5" s="548" t="s">
        <v>5</v>
      </c>
      <c r="D5" s="547" t="s">
        <v>325</v>
      </c>
      <c r="E5" s="548" t="s">
        <v>5</v>
      </c>
      <c r="G5" s="555" t="s">
        <v>325</v>
      </c>
      <c r="H5" s="520" t="s">
        <v>6</v>
      </c>
      <c r="I5" s="556" t="s">
        <v>5</v>
      </c>
      <c r="J5" s="520" t="s">
        <v>6</v>
      </c>
    </row>
    <row r="6" spans="1:10" ht="18" customHeight="1">
      <c r="A6" s="114" t="s">
        <v>387</v>
      </c>
      <c r="B6" s="264">
        <v>61375</v>
      </c>
      <c r="C6" s="266">
        <v>12085</v>
      </c>
      <c r="D6" s="1089">
        <v>44411</v>
      </c>
      <c r="E6" s="1090">
        <v>16135</v>
      </c>
      <c r="G6" s="616">
        <f>D6-B6</f>
        <v>-16964</v>
      </c>
      <c r="H6" s="617">
        <f>(D6-B6)/B6</f>
        <v>-0.2763991853360489</v>
      </c>
      <c r="I6" s="618">
        <f>E6-C6</f>
        <v>4050</v>
      </c>
      <c r="J6" s="617">
        <f>(E6-C6)/C6</f>
        <v>0.33512618949110468</v>
      </c>
    </row>
    <row r="7" spans="1:10" ht="18" customHeight="1" thickBot="1">
      <c r="A7" s="263" t="s">
        <v>388</v>
      </c>
      <c r="B7" s="265">
        <v>80177</v>
      </c>
      <c r="C7" s="267">
        <v>4295</v>
      </c>
      <c r="D7" s="1091">
        <v>60933</v>
      </c>
      <c r="E7" s="1092">
        <v>8106</v>
      </c>
      <c r="G7" s="619">
        <f>D7-B7</f>
        <v>-19244</v>
      </c>
      <c r="H7" s="620">
        <f>(D7-B7)/B7</f>
        <v>-0.24001895805530266</v>
      </c>
      <c r="I7" s="621">
        <f>E7-C7</f>
        <v>3811</v>
      </c>
      <c r="J7" s="620">
        <f>(E7-C7)/C7</f>
        <v>0.88731082654249127</v>
      </c>
    </row>
    <row r="8" spans="1:10" ht="19.95" customHeight="1" thickBot="1">
      <c r="A8" s="552" t="s">
        <v>338</v>
      </c>
      <c r="B8" s="614">
        <f>SUM(B6:B7)</f>
        <v>141552</v>
      </c>
      <c r="C8" s="615">
        <f>SUM(C6:C7)</f>
        <v>16380</v>
      </c>
      <c r="D8" s="614">
        <f>SUM(D6:D7)</f>
        <v>105344</v>
      </c>
      <c r="E8" s="615">
        <f>SUM(E6:E7)</f>
        <v>24241</v>
      </c>
      <c r="G8" s="622">
        <f>D8-B8</f>
        <v>-36208</v>
      </c>
      <c r="H8" s="623">
        <f>(D8-B8)/B8</f>
        <v>-0.25579292415508081</v>
      </c>
      <c r="I8" s="624">
        <f>E8-C8</f>
        <v>7861</v>
      </c>
      <c r="J8" s="623">
        <f>(E8-C8)/C8</f>
        <v>0.47991452991452993</v>
      </c>
    </row>
  </sheetData>
  <mergeCells count="6">
    <mergeCell ref="G3:J3"/>
    <mergeCell ref="A4:A5"/>
    <mergeCell ref="B4:C4"/>
    <mergeCell ref="D4:E4"/>
    <mergeCell ref="G4:H4"/>
    <mergeCell ref="I4:J4"/>
  </mergeCells>
  <printOptions horizontalCentered="1"/>
  <pageMargins left="0" right="0" top="0.35433070866141736" bottom="0.31496062992125984" header="0" footer="0.19685039370078741"/>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2"/>
  <sheetViews>
    <sheetView workbookViewId="0">
      <selection activeCell="K22" sqref="K22"/>
    </sheetView>
  </sheetViews>
  <sheetFormatPr baseColWidth="10" defaultRowHeight="13.2"/>
  <cols>
    <col min="1" max="1" width="41.88671875" style="42" customWidth="1"/>
    <col min="2" max="2" width="10.6640625" style="42" customWidth="1"/>
    <col min="3" max="3" width="12.88671875" style="42" customWidth="1"/>
    <col min="4" max="4" width="10.6640625" style="42" customWidth="1"/>
    <col min="5" max="5" width="12.6640625" style="42" customWidth="1"/>
    <col min="6" max="6" width="2.33203125" style="42" customWidth="1"/>
    <col min="7" max="7" width="10.6640625" style="42" customWidth="1"/>
    <col min="8" max="8" width="9.6640625" style="42" customWidth="1"/>
    <col min="9" max="9" width="11.6640625" style="42" bestFit="1" customWidth="1"/>
    <col min="10" max="10" width="9.6640625" style="42" customWidth="1"/>
    <col min="11" max="256" width="11.44140625" style="42"/>
    <col min="257" max="257" width="45.33203125" style="42" customWidth="1"/>
    <col min="258" max="258" width="10.6640625" style="42" customWidth="1"/>
    <col min="259" max="259" width="14.6640625" style="42" customWidth="1"/>
    <col min="260" max="260" width="10.6640625" style="42" customWidth="1"/>
    <col min="261" max="261" width="14.6640625" style="42" customWidth="1"/>
    <col min="262" max="262" width="4.6640625" style="42" customWidth="1"/>
    <col min="263" max="263" width="10.6640625" style="42" customWidth="1"/>
    <col min="264" max="264" width="9.6640625" style="42" customWidth="1"/>
    <col min="265" max="265" width="12.6640625" style="42" customWidth="1"/>
    <col min="266" max="266" width="9.6640625" style="42" customWidth="1"/>
    <col min="267" max="512" width="11.44140625" style="42"/>
    <col min="513" max="513" width="45.33203125" style="42" customWidth="1"/>
    <col min="514" max="514" width="10.6640625" style="42" customWidth="1"/>
    <col min="515" max="515" width="14.6640625" style="42" customWidth="1"/>
    <col min="516" max="516" width="10.6640625" style="42" customWidth="1"/>
    <col min="517" max="517" width="14.6640625" style="42" customWidth="1"/>
    <col min="518" max="518" width="4.6640625" style="42" customWidth="1"/>
    <col min="519" max="519" width="10.6640625" style="42" customWidth="1"/>
    <col min="520" max="520" width="9.6640625" style="42" customWidth="1"/>
    <col min="521" max="521" width="12.6640625" style="42" customWidth="1"/>
    <col min="522" max="522" width="9.6640625" style="42" customWidth="1"/>
    <col min="523" max="768" width="11.44140625" style="42"/>
    <col min="769" max="769" width="45.33203125" style="42" customWidth="1"/>
    <col min="770" max="770" width="10.6640625" style="42" customWidth="1"/>
    <col min="771" max="771" width="14.6640625" style="42" customWidth="1"/>
    <col min="772" max="772" width="10.6640625" style="42" customWidth="1"/>
    <col min="773" max="773" width="14.6640625" style="42" customWidth="1"/>
    <col min="774" max="774" width="4.6640625" style="42" customWidth="1"/>
    <col min="775" max="775" width="10.6640625" style="42" customWidth="1"/>
    <col min="776" max="776" width="9.6640625" style="42" customWidth="1"/>
    <col min="777" max="777" width="12.6640625" style="42" customWidth="1"/>
    <col min="778" max="778" width="9.6640625" style="42" customWidth="1"/>
    <col min="779" max="1024" width="11.44140625" style="42"/>
    <col min="1025" max="1025" width="45.33203125" style="42" customWidth="1"/>
    <col min="1026" max="1026" width="10.6640625" style="42" customWidth="1"/>
    <col min="1027" max="1027" width="14.6640625" style="42" customWidth="1"/>
    <col min="1028" max="1028" width="10.6640625" style="42" customWidth="1"/>
    <col min="1029" max="1029" width="14.6640625" style="42" customWidth="1"/>
    <col min="1030" max="1030" width="4.6640625" style="42" customWidth="1"/>
    <col min="1031" max="1031" width="10.6640625" style="42" customWidth="1"/>
    <col min="1032" max="1032" width="9.6640625" style="42" customWidth="1"/>
    <col min="1033" max="1033" width="12.6640625" style="42" customWidth="1"/>
    <col min="1034" max="1034" width="9.6640625" style="42" customWidth="1"/>
    <col min="1035" max="1280" width="11.44140625" style="42"/>
    <col min="1281" max="1281" width="45.33203125" style="42" customWidth="1"/>
    <col min="1282" max="1282" width="10.6640625" style="42" customWidth="1"/>
    <col min="1283" max="1283" width="14.6640625" style="42" customWidth="1"/>
    <col min="1284" max="1284" width="10.6640625" style="42" customWidth="1"/>
    <col min="1285" max="1285" width="14.6640625" style="42" customWidth="1"/>
    <col min="1286" max="1286" width="4.6640625" style="42" customWidth="1"/>
    <col min="1287" max="1287" width="10.6640625" style="42" customWidth="1"/>
    <col min="1288" max="1288" width="9.6640625" style="42" customWidth="1"/>
    <col min="1289" max="1289" width="12.6640625" style="42" customWidth="1"/>
    <col min="1290" max="1290" width="9.6640625" style="42" customWidth="1"/>
    <col min="1291" max="1536" width="11.44140625" style="42"/>
    <col min="1537" max="1537" width="45.33203125" style="42" customWidth="1"/>
    <col min="1538" max="1538" width="10.6640625" style="42" customWidth="1"/>
    <col min="1539" max="1539" width="14.6640625" style="42" customWidth="1"/>
    <col min="1540" max="1540" width="10.6640625" style="42" customWidth="1"/>
    <col min="1541" max="1541" width="14.6640625" style="42" customWidth="1"/>
    <col min="1542" max="1542" width="4.6640625" style="42" customWidth="1"/>
    <col min="1543" max="1543" width="10.6640625" style="42" customWidth="1"/>
    <col min="1544" max="1544" width="9.6640625" style="42" customWidth="1"/>
    <col min="1545" max="1545" width="12.6640625" style="42" customWidth="1"/>
    <col min="1546" max="1546" width="9.6640625" style="42" customWidth="1"/>
    <col min="1547" max="1792" width="11.44140625" style="42"/>
    <col min="1793" max="1793" width="45.33203125" style="42" customWidth="1"/>
    <col min="1794" max="1794" width="10.6640625" style="42" customWidth="1"/>
    <col min="1795" max="1795" width="14.6640625" style="42" customWidth="1"/>
    <col min="1796" max="1796" width="10.6640625" style="42" customWidth="1"/>
    <col min="1797" max="1797" width="14.6640625" style="42" customWidth="1"/>
    <col min="1798" max="1798" width="4.6640625" style="42" customWidth="1"/>
    <col min="1799" max="1799" width="10.6640625" style="42" customWidth="1"/>
    <col min="1800" max="1800" width="9.6640625" style="42" customWidth="1"/>
    <col min="1801" max="1801" width="12.6640625" style="42" customWidth="1"/>
    <col min="1802" max="1802" width="9.6640625" style="42" customWidth="1"/>
    <col min="1803" max="2048" width="11.44140625" style="42"/>
    <col min="2049" max="2049" width="45.33203125" style="42" customWidth="1"/>
    <col min="2050" max="2050" width="10.6640625" style="42" customWidth="1"/>
    <col min="2051" max="2051" width="14.6640625" style="42" customWidth="1"/>
    <col min="2052" max="2052" width="10.6640625" style="42" customWidth="1"/>
    <col min="2053" max="2053" width="14.6640625" style="42" customWidth="1"/>
    <col min="2054" max="2054" width="4.6640625" style="42" customWidth="1"/>
    <col min="2055" max="2055" width="10.6640625" style="42" customWidth="1"/>
    <col min="2056" max="2056" width="9.6640625" style="42" customWidth="1"/>
    <col min="2057" max="2057" width="12.6640625" style="42" customWidth="1"/>
    <col min="2058" max="2058" width="9.6640625" style="42" customWidth="1"/>
    <col min="2059" max="2304" width="11.44140625" style="42"/>
    <col min="2305" max="2305" width="45.33203125" style="42" customWidth="1"/>
    <col min="2306" max="2306" width="10.6640625" style="42" customWidth="1"/>
    <col min="2307" max="2307" width="14.6640625" style="42" customWidth="1"/>
    <col min="2308" max="2308" width="10.6640625" style="42" customWidth="1"/>
    <col min="2309" max="2309" width="14.6640625" style="42" customWidth="1"/>
    <col min="2310" max="2310" width="4.6640625" style="42" customWidth="1"/>
    <col min="2311" max="2311" width="10.6640625" style="42" customWidth="1"/>
    <col min="2312" max="2312" width="9.6640625" style="42" customWidth="1"/>
    <col min="2313" max="2313" width="12.6640625" style="42" customWidth="1"/>
    <col min="2314" max="2314" width="9.6640625" style="42" customWidth="1"/>
    <col min="2315" max="2560" width="11.44140625" style="42"/>
    <col min="2561" max="2561" width="45.33203125" style="42" customWidth="1"/>
    <col min="2562" max="2562" width="10.6640625" style="42" customWidth="1"/>
    <col min="2563" max="2563" width="14.6640625" style="42" customWidth="1"/>
    <col min="2564" max="2564" width="10.6640625" style="42" customWidth="1"/>
    <col min="2565" max="2565" width="14.6640625" style="42" customWidth="1"/>
    <col min="2566" max="2566" width="4.6640625" style="42" customWidth="1"/>
    <col min="2567" max="2567" width="10.6640625" style="42" customWidth="1"/>
    <col min="2568" max="2568" width="9.6640625" style="42" customWidth="1"/>
    <col min="2569" max="2569" width="12.6640625" style="42" customWidth="1"/>
    <col min="2570" max="2570" width="9.6640625" style="42" customWidth="1"/>
    <col min="2571" max="2816" width="11.44140625" style="42"/>
    <col min="2817" max="2817" width="45.33203125" style="42" customWidth="1"/>
    <col min="2818" max="2818" width="10.6640625" style="42" customWidth="1"/>
    <col min="2819" max="2819" width="14.6640625" style="42" customWidth="1"/>
    <col min="2820" max="2820" width="10.6640625" style="42" customWidth="1"/>
    <col min="2821" max="2821" width="14.6640625" style="42" customWidth="1"/>
    <col min="2822" max="2822" width="4.6640625" style="42" customWidth="1"/>
    <col min="2823" max="2823" width="10.6640625" style="42" customWidth="1"/>
    <col min="2824" max="2824" width="9.6640625" style="42" customWidth="1"/>
    <col min="2825" max="2825" width="12.6640625" style="42" customWidth="1"/>
    <col min="2826" max="2826" width="9.6640625" style="42" customWidth="1"/>
    <col min="2827" max="3072" width="11.44140625" style="42"/>
    <col min="3073" max="3073" width="45.33203125" style="42" customWidth="1"/>
    <col min="3074" max="3074" width="10.6640625" style="42" customWidth="1"/>
    <col min="3075" max="3075" width="14.6640625" style="42" customWidth="1"/>
    <col min="3076" max="3076" width="10.6640625" style="42" customWidth="1"/>
    <col min="3077" max="3077" width="14.6640625" style="42" customWidth="1"/>
    <col min="3078" max="3078" width="4.6640625" style="42" customWidth="1"/>
    <col min="3079" max="3079" width="10.6640625" style="42" customWidth="1"/>
    <col min="3080" max="3080" width="9.6640625" style="42" customWidth="1"/>
    <col min="3081" max="3081" width="12.6640625" style="42" customWidth="1"/>
    <col min="3082" max="3082" width="9.6640625" style="42" customWidth="1"/>
    <col min="3083" max="3328" width="11.44140625" style="42"/>
    <col min="3329" max="3329" width="45.33203125" style="42" customWidth="1"/>
    <col min="3330" max="3330" width="10.6640625" style="42" customWidth="1"/>
    <col min="3331" max="3331" width="14.6640625" style="42" customWidth="1"/>
    <col min="3332" max="3332" width="10.6640625" style="42" customWidth="1"/>
    <col min="3333" max="3333" width="14.6640625" style="42" customWidth="1"/>
    <col min="3334" max="3334" width="4.6640625" style="42" customWidth="1"/>
    <col min="3335" max="3335" width="10.6640625" style="42" customWidth="1"/>
    <col min="3336" max="3336" width="9.6640625" style="42" customWidth="1"/>
    <col min="3337" max="3337" width="12.6640625" style="42" customWidth="1"/>
    <col min="3338" max="3338" width="9.6640625" style="42" customWidth="1"/>
    <col min="3339" max="3584" width="11.44140625" style="42"/>
    <col min="3585" max="3585" width="45.33203125" style="42" customWidth="1"/>
    <col min="3586" max="3586" width="10.6640625" style="42" customWidth="1"/>
    <col min="3587" max="3587" width="14.6640625" style="42" customWidth="1"/>
    <col min="3588" max="3588" width="10.6640625" style="42" customWidth="1"/>
    <col min="3589" max="3589" width="14.6640625" style="42" customWidth="1"/>
    <col min="3590" max="3590" width="4.6640625" style="42" customWidth="1"/>
    <col min="3591" max="3591" width="10.6640625" style="42" customWidth="1"/>
    <col min="3592" max="3592" width="9.6640625" style="42" customWidth="1"/>
    <col min="3593" max="3593" width="12.6640625" style="42" customWidth="1"/>
    <col min="3594" max="3594" width="9.6640625" style="42" customWidth="1"/>
    <col min="3595" max="3840" width="11.44140625" style="42"/>
    <col min="3841" max="3841" width="45.33203125" style="42" customWidth="1"/>
    <col min="3842" max="3842" width="10.6640625" style="42" customWidth="1"/>
    <col min="3843" max="3843" width="14.6640625" style="42" customWidth="1"/>
    <col min="3844" max="3844" width="10.6640625" style="42" customWidth="1"/>
    <col min="3845" max="3845" width="14.6640625" style="42" customWidth="1"/>
    <col min="3846" max="3846" width="4.6640625" style="42" customWidth="1"/>
    <col min="3847" max="3847" width="10.6640625" style="42" customWidth="1"/>
    <col min="3848" max="3848" width="9.6640625" style="42" customWidth="1"/>
    <col min="3849" max="3849" width="12.6640625" style="42" customWidth="1"/>
    <col min="3850" max="3850" width="9.6640625" style="42" customWidth="1"/>
    <col min="3851" max="4096" width="11.44140625" style="42"/>
    <col min="4097" max="4097" width="45.33203125" style="42" customWidth="1"/>
    <col min="4098" max="4098" width="10.6640625" style="42" customWidth="1"/>
    <col min="4099" max="4099" width="14.6640625" style="42" customWidth="1"/>
    <col min="4100" max="4100" width="10.6640625" style="42" customWidth="1"/>
    <col min="4101" max="4101" width="14.6640625" style="42" customWidth="1"/>
    <col min="4102" max="4102" width="4.6640625" style="42" customWidth="1"/>
    <col min="4103" max="4103" width="10.6640625" style="42" customWidth="1"/>
    <col min="4104" max="4104" width="9.6640625" style="42" customWidth="1"/>
    <col min="4105" max="4105" width="12.6640625" style="42" customWidth="1"/>
    <col min="4106" max="4106" width="9.6640625" style="42" customWidth="1"/>
    <col min="4107" max="4352" width="11.44140625" style="42"/>
    <col min="4353" max="4353" width="45.33203125" style="42" customWidth="1"/>
    <col min="4354" max="4354" width="10.6640625" style="42" customWidth="1"/>
    <col min="4355" max="4355" width="14.6640625" style="42" customWidth="1"/>
    <col min="4356" max="4356" width="10.6640625" style="42" customWidth="1"/>
    <col min="4357" max="4357" width="14.6640625" style="42" customWidth="1"/>
    <col min="4358" max="4358" width="4.6640625" style="42" customWidth="1"/>
    <col min="4359" max="4359" width="10.6640625" style="42" customWidth="1"/>
    <col min="4360" max="4360" width="9.6640625" style="42" customWidth="1"/>
    <col min="4361" max="4361" width="12.6640625" style="42" customWidth="1"/>
    <col min="4362" max="4362" width="9.6640625" style="42" customWidth="1"/>
    <col min="4363" max="4608" width="11.44140625" style="42"/>
    <col min="4609" max="4609" width="45.33203125" style="42" customWidth="1"/>
    <col min="4610" max="4610" width="10.6640625" style="42" customWidth="1"/>
    <col min="4611" max="4611" width="14.6640625" style="42" customWidth="1"/>
    <col min="4612" max="4612" width="10.6640625" style="42" customWidth="1"/>
    <col min="4613" max="4613" width="14.6640625" style="42" customWidth="1"/>
    <col min="4614" max="4614" width="4.6640625" style="42" customWidth="1"/>
    <col min="4615" max="4615" width="10.6640625" style="42" customWidth="1"/>
    <col min="4616" max="4616" width="9.6640625" style="42" customWidth="1"/>
    <col min="4617" max="4617" width="12.6640625" style="42" customWidth="1"/>
    <col min="4618" max="4618" width="9.6640625" style="42" customWidth="1"/>
    <col min="4619" max="4864" width="11.44140625" style="42"/>
    <col min="4865" max="4865" width="45.33203125" style="42" customWidth="1"/>
    <col min="4866" max="4866" width="10.6640625" style="42" customWidth="1"/>
    <col min="4867" max="4867" width="14.6640625" style="42" customWidth="1"/>
    <col min="4868" max="4868" width="10.6640625" style="42" customWidth="1"/>
    <col min="4869" max="4869" width="14.6640625" style="42" customWidth="1"/>
    <col min="4870" max="4870" width="4.6640625" style="42" customWidth="1"/>
    <col min="4871" max="4871" width="10.6640625" style="42" customWidth="1"/>
    <col min="4872" max="4872" width="9.6640625" style="42" customWidth="1"/>
    <col min="4873" max="4873" width="12.6640625" style="42" customWidth="1"/>
    <col min="4874" max="4874" width="9.6640625" style="42" customWidth="1"/>
    <col min="4875" max="5120" width="11.44140625" style="42"/>
    <col min="5121" max="5121" width="45.33203125" style="42" customWidth="1"/>
    <col min="5122" max="5122" width="10.6640625" style="42" customWidth="1"/>
    <col min="5123" max="5123" width="14.6640625" style="42" customWidth="1"/>
    <col min="5124" max="5124" width="10.6640625" style="42" customWidth="1"/>
    <col min="5125" max="5125" width="14.6640625" style="42" customWidth="1"/>
    <col min="5126" max="5126" width="4.6640625" style="42" customWidth="1"/>
    <col min="5127" max="5127" width="10.6640625" style="42" customWidth="1"/>
    <col min="5128" max="5128" width="9.6640625" style="42" customWidth="1"/>
    <col min="5129" max="5129" width="12.6640625" style="42" customWidth="1"/>
    <col min="5130" max="5130" width="9.6640625" style="42" customWidth="1"/>
    <col min="5131" max="5376" width="11.44140625" style="42"/>
    <col min="5377" max="5377" width="45.33203125" style="42" customWidth="1"/>
    <col min="5378" max="5378" width="10.6640625" style="42" customWidth="1"/>
    <col min="5379" max="5379" width="14.6640625" style="42" customWidth="1"/>
    <col min="5380" max="5380" width="10.6640625" style="42" customWidth="1"/>
    <col min="5381" max="5381" width="14.6640625" style="42" customWidth="1"/>
    <col min="5382" max="5382" width="4.6640625" style="42" customWidth="1"/>
    <col min="5383" max="5383" width="10.6640625" style="42" customWidth="1"/>
    <col min="5384" max="5384" width="9.6640625" style="42" customWidth="1"/>
    <col min="5385" max="5385" width="12.6640625" style="42" customWidth="1"/>
    <col min="5386" max="5386" width="9.6640625" style="42" customWidth="1"/>
    <col min="5387" max="5632" width="11.44140625" style="42"/>
    <col min="5633" max="5633" width="45.33203125" style="42" customWidth="1"/>
    <col min="5634" max="5634" width="10.6640625" style="42" customWidth="1"/>
    <col min="5635" max="5635" width="14.6640625" style="42" customWidth="1"/>
    <col min="5636" max="5636" width="10.6640625" style="42" customWidth="1"/>
    <col min="5637" max="5637" width="14.6640625" style="42" customWidth="1"/>
    <col min="5638" max="5638" width="4.6640625" style="42" customWidth="1"/>
    <col min="5639" max="5639" width="10.6640625" style="42" customWidth="1"/>
    <col min="5640" max="5640" width="9.6640625" style="42" customWidth="1"/>
    <col min="5641" max="5641" width="12.6640625" style="42" customWidth="1"/>
    <col min="5642" max="5642" width="9.6640625" style="42" customWidth="1"/>
    <col min="5643" max="5888" width="11.44140625" style="42"/>
    <col min="5889" max="5889" width="45.33203125" style="42" customWidth="1"/>
    <col min="5890" max="5890" width="10.6640625" style="42" customWidth="1"/>
    <col min="5891" max="5891" width="14.6640625" style="42" customWidth="1"/>
    <col min="5892" max="5892" width="10.6640625" style="42" customWidth="1"/>
    <col min="5893" max="5893" width="14.6640625" style="42" customWidth="1"/>
    <col min="5894" max="5894" width="4.6640625" style="42" customWidth="1"/>
    <col min="5895" max="5895" width="10.6640625" style="42" customWidth="1"/>
    <col min="5896" max="5896" width="9.6640625" style="42" customWidth="1"/>
    <col min="5897" max="5897" width="12.6640625" style="42" customWidth="1"/>
    <col min="5898" max="5898" width="9.6640625" style="42" customWidth="1"/>
    <col min="5899" max="6144" width="11.44140625" style="42"/>
    <col min="6145" max="6145" width="45.33203125" style="42" customWidth="1"/>
    <col min="6146" max="6146" width="10.6640625" style="42" customWidth="1"/>
    <col min="6147" max="6147" width="14.6640625" style="42" customWidth="1"/>
    <col min="6148" max="6148" width="10.6640625" style="42" customWidth="1"/>
    <col min="6149" max="6149" width="14.6640625" style="42" customWidth="1"/>
    <col min="6150" max="6150" width="4.6640625" style="42" customWidth="1"/>
    <col min="6151" max="6151" width="10.6640625" style="42" customWidth="1"/>
    <col min="6152" max="6152" width="9.6640625" style="42" customWidth="1"/>
    <col min="6153" max="6153" width="12.6640625" style="42" customWidth="1"/>
    <col min="6154" max="6154" width="9.6640625" style="42" customWidth="1"/>
    <col min="6155" max="6400" width="11.44140625" style="42"/>
    <col min="6401" max="6401" width="45.33203125" style="42" customWidth="1"/>
    <col min="6402" max="6402" width="10.6640625" style="42" customWidth="1"/>
    <col min="6403" max="6403" width="14.6640625" style="42" customWidth="1"/>
    <col min="6404" max="6404" width="10.6640625" style="42" customWidth="1"/>
    <col min="6405" max="6405" width="14.6640625" style="42" customWidth="1"/>
    <col min="6406" max="6406" width="4.6640625" style="42" customWidth="1"/>
    <col min="6407" max="6407" width="10.6640625" style="42" customWidth="1"/>
    <col min="6408" max="6408" width="9.6640625" style="42" customWidth="1"/>
    <col min="6409" max="6409" width="12.6640625" style="42" customWidth="1"/>
    <col min="6410" max="6410" width="9.6640625" style="42" customWidth="1"/>
    <col min="6411" max="6656" width="11.44140625" style="42"/>
    <col min="6657" max="6657" width="45.33203125" style="42" customWidth="1"/>
    <col min="6658" max="6658" width="10.6640625" style="42" customWidth="1"/>
    <col min="6659" max="6659" width="14.6640625" style="42" customWidth="1"/>
    <col min="6660" max="6660" width="10.6640625" style="42" customWidth="1"/>
    <col min="6661" max="6661" width="14.6640625" style="42" customWidth="1"/>
    <col min="6662" max="6662" width="4.6640625" style="42" customWidth="1"/>
    <col min="6663" max="6663" width="10.6640625" style="42" customWidth="1"/>
    <col min="6664" max="6664" width="9.6640625" style="42" customWidth="1"/>
    <col min="6665" max="6665" width="12.6640625" style="42" customWidth="1"/>
    <col min="6666" max="6666" width="9.6640625" style="42" customWidth="1"/>
    <col min="6667" max="6912" width="11.44140625" style="42"/>
    <col min="6913" max="6913" width="45.33203125" style="42" customWidth="1"/>
    <col min="6914" max="6914" width="10.6640625" style="42" customWidth="1"/>
    <col min="6915" max="6915" width="14.6640625" style="42" customWidth="1"/>
    <col min="6916" max="6916" width="10.6640625" style="42" customWidth="1"/>
    <col min="6917" max="6917" width="14.6640625" style="42" customWidth="1"/>
    <col min="6918" max="6918" width="4.6640625" style="42" customWidth="1"/>
    <col min="6919" max="6919" width="10.6640625" style="42" customWidth="1"/>
    <col min="6920" max="6920" width="9.6640625" style="42" customWidth="1"/>
    <col min="6921" max="6921" width="12.6640625" style="42" customWidth="1"/>
    <col min="6922" max="6922" width="9.6640625" style="42" customWidth="1"/>
    <col min="6923" max="7168" width="11.44140625" style="42"/>
    <col min="7169" max="7169" width="45.33203125" style="42" customWidth="1"/>
    <col min="7170" max="7170" width="10.6640625" style="42" customWidth="1"/>
    <col min="7171" max="7171" width="14.6640625" style="42" customWidth="1"/>
    <col min="7172" max="7172" width="10.6640625" style="42" customWidth="1"/>
    <col min="7173" max="7173" width="14.6640625" style="42" customWidth="1"/>
    <col min="7174" max="7174" width="4.6640625" style="42" customWidth="1"/>
    <col min="7175" max="7175" width="10.6640625" style="42" customWidth="1"/>
    <col min="7176" max="7176" width="9.6640625" style="42" customWidth="1"/>
    <col min="7177" max="7177" width="12.6640625" style="42" customWidth="1"/>
    <col min="7178" max="7178" width="9.6640625" style="42" customWidth="1"/>
    <col min="7179" max="7424" width="11.44140625" style="42"/>
    <col min="7425" max="7425" width="45.33203125" style="42" customWidth="1"/>
    <col min="7426" max="7426" width="10.6640625" style="42" customWidth="1"/>
    <col min="7427" max="7427" width="14.6640625" style="42" customWidth="1"/>
    <col min="7428" max="7428" width="10.6640625" style="42" customWidth="1"/>
    <col min="7429" max="7429" width="14.6640625" style="42" customWidth="1"/>
    <col min="7430" max="7430" width="4.6640625" style="42" customWidth="1"/>
    <col min="7431" max="7431" width="10.6640625" style="42" customWidth="1"/>
    <col min="7432" max="7432" width="9.6640625" style="42" customWidth="1"/>
    <col min="7433" max="7433" width="12.6640625" style="42" customWidth="1"/>
    <col min="7434" max="7434" width="9.6640625" style="42" customWidth="1"/>
    <col min="7435" max="7680" width="11.44140625" style="42"/>
    <col min="7681" max="7681" width="45.33203125" style="42" customWidth="1"/>
    <col min="7682" max="7682" width="10.6640625" style="42" customWidth="1"/>
    <col min="7683" max="7683" width="14.6640625" style="42" customWidth="1"/>
    <col min="7684" max="7684" width="10.6640625" style="42" customWidth="1"/>
    <col min="7685" max="7685" width="14.6640625" style="42" customWidth="1"/>
    <col min="7686" max="7686" width="4.6640625" style="42" customWidth="1"/>
    <col min="7687" max="7687" width="10.6640625" style="42" customWidth="1"/>
    <col min="7688" max="7688" width="9.6640625" style="42" customWidth="1"/>
    <col min="7689" max="7689" width="12.6640625" style="42" customWidth="1"/>
    <col min="7690" max="7690" width="9.6640625" style="42" customWidth="1"/>
    <col min="7691" max="7936" width="11.44140625" style="42"/>
    <col min="7937" max="7937" width="45.33203125" style="42" customWidth="1"/>
    <col min="7938" max="7938" width="10.6640625" style="42" customWidth="1"/>
    <col min="7939" max="7939" width="14.6640625" style="42" customWidth="1"/>
    <col min="7940" max="7940" width="10.6640625" style="42" customWidth="1"/>
    <col min="7941" max="7941" width="14.6640625" style="42" customWidth="1"/>
    <col min="7942" max="7942" width="4.6640625" style="42" customWidth="1"/>
    <col min="7943" max="7943" width="10.6640625" style="42" customWidth="1"/>
    <col min="7944" max="7944" width="9.6640625" style="42" customWidth="1"/>
    <col min="7945" max="7945" width="12.6640625" style="42" customWidth="1"/>
    <col min="7946" max="7946" width="9.6640625" style="42" customWidth="1"/>
    <col min="7947" max="8192" width="11.44140625" style="42"/>
    <col min="8193" max="8193" width="45.33203125" style="42" customWidth="1"/>
    <col min="8194" max="8194" width="10.6640625" style="42" customWidth="1"/>
    <col min="8195" max="8195" width="14.6640625" style="42" customWidth="1"/>
    <col min="8196" max="8196" width="10.6640625" style="42" customWidth="1"/>
    <col min="8197" max="8197" width="14.6640625" style="42" customWidth="1"/>
    <col min="8198" max="8198" width="4.6640625" style="42" customWidth="1"/>
    <col min="8199" max="8199" width="10.6640625" style="42" customWidth="1"/>
    <col min="8200" max="8200" width="9.6640625" style="42" customWidth="1"/>
    <col min="8201" max="8201" width="12.6640625" style="42" customWidth="1"/>
    <col min="8202" max="8202" width="9.6640625" style="42" customWidth="1"/>
    <col min="8203" max="8448" width="11.44140625" style="42"/>
    <col min="8449" max="8449" width="45.33203125" style="42" customWidth="1"/>
    <col min="8450" max="8450" width="10.6640625" style="42" customWidth="1"/>
    <col min="8451" max="8451" width="14.6640625" style="42" customWidth="1"/>
    <col min="8452" max="8452" width="10.6640625" style="42" customWidth="1"/>
    <col min="8453" max="8453" width="14.6640625" style="42" customWidth="1"/>
    <col min="8454" max="8454" width="4.6640625" style="42" customWidth="1"/>
    <col min="8455" max="8455" width="10.6640625" style="42" customWidth="1"/>
    <col min="8456" max="8456" width="9.6640625" style="42" customWidth="1"/>
    <col min="8457" max="8457" width="12.6640625" style="42" customWidth="1"/>
    <col min="8458" max="8458" width="9.6640625" style="42" customWidth="1"/>
    <col min="8459" max="8704" width="11.44140625" style="42"/>
    <col min="8705" max="8705" width="45.33203125" style="42" customWidth="1"/>
    <col min="8706" max="8706" width="10.6640625" style="42" customWidth="1"/>
    <col min="8707" max="8707" width="14.6640625" style="42" customWidth="1"/>
    <col min="8708" max="8708" width="10.6640625" style="42" customWidth="1"/>
    <col min="8709" max="8709" width="14.6640625" style="42" customWidth="1"/>
    <col min="8710" max="8710" width="4.6640625" style="42" customWidth="1"/>
    <col min="8711" max="8711" width="10.6640625" style="42" customWidth="1"/>
    <col min="8712" max="8712" width="9.6640625" style="42" customWidth="1"/>
    <col min="8713" max="8713" width="12.6640625" style="42" customWidth="1"/>
    <col min="8714" max="8714" width="9.6640625" style="42" customWidth="1"/>
    <col min="8715" max="8960" width="11.44140625" style="42"/>
    <col min="8961" max="8961" width="45.33203125" style="42" customWidth="1"/>
    <col min="8962" max="8962" width="10.6640625" style="42" customWidth="1"/>
    <col min="8963" max="8963" width="14.6640625" style="42" customWidth="1"/>
    <col min="8964" max="8964" width="10.6640625" style="42" customWidth="1"/>
    <col min="8965" max="8965" width="14.6640625" style="42" customWidth="1"/>
    <col min="8966" max="8966" width="4.6640625" style="42" customWidth="1"/>
    <col min="8967" max="8967" width="10.6640625" style="42" customWidth="1"/>
    <col min="8968" max="8968" width="9.6640625" style="42" customWidth="1"/>
    <col min="8969" max="8969" width="12.6640625" style="42" customWidth="1"/>
    <col min="8970" max="8970" width="9.6640625" style="42" customWidth="1"/>
    <col min="8971" max="9216" width="11.44140625" style="42"/>
    <col min="9217" max="9217" width="45.33203125" style="42" customWidth="1"/>
    <col min="9218" max="9218" width="10.6640625" style="42" customWidth="1"/>
    <col min="9219" max="9219" width="14.6640625" style="42" customWidth="1"/>
    <col min="9220" max="9220" width="10.6640625" style="42" customWidth="1"/>
    <col min="9221" max="9221" width="14.6640625" style="42" customWidth="1"/>
    <col min="9222" max="9222" width="4.6640625" style="42" customWidth="1"/>
    <col min="9223" max="9223" width="10.6640625" style="42" customWidth="1"/>
    <col min="9224" max="9224" width="9.6640625" style="42" customWidth="1"/>
    <col min="9225" max="9225" width="12.6640625" style="42" customWidth="1"/>
    <col min="9226" max="9226" width="9.6640625" style="42" customWidth="1"/>
    <col min="9227" max="9472" width="11.44140625" style="42"/>
    <col min="9473" max="9473" width="45.33203125" style="42" customWidth="1"/>
    <col min="9474" max="9474" width="10.6640625" style="42" customWidth="1"/>
    <col min="9475" max="9475" width="14.6640625" style="42" customWidth="1"/>
    <col min="9476" max="9476" width="10.6640625" style="42" customWidth="1"/>
    <col min="9477" max="9477" width="14.6640625" style="42" customWidth="1"/>
    <col min="9478" max="9478" width="4.6640625" style="42" customWidth="1"/>
    <col min="9479" max="9479" width="10.6640625" style="42" customWidth="1"/>
    <col min="9480" max="9480" width="9.6640625" style="42" customWidth="1"/>
    <col min="9481" max="9481" width="12.6640625" style="42" customWidth="1"/>
    <col min="9482" max="9482" width="9.6640625" style="42" customWidth="1"/>
    <col min="9483" max="9728" width="11.44140625" style="42"/>
    <col min="9729" max="9729" width="45.33203125" style="42" customWidth="1"/>
    <col min="9730" max="9730" width="10.6640625" style="42" customWidth="1"/>
    <col min="9731" max="9731" width="14.6640625" style="42" customWidth="1"/>
    <col min="9732" max="9732" width="10.6640625" style="42" customWidth="1"/>
    <col min="9733" max="9733" width="14.6640625" style="42" customWidth="1"/>
    <col min="9734" max="9734" width="4.6640625" style="42" customWidth="1"/>
    <col min="9735" max="9735" width="10.6640625" style="42" customWidth="1"/>
    <col min="9736" max="9736" width="9.6640625" style="42" customWidth="1"/>
    <col min="9737" max="9737" width="12.6640625" style="42" customWidth="1"/>
    <col min="9738" max="9738" width="9.6640625" style="42" customWidth="1"/>
    <col min="9739" max="9984" width="11.44140625" style="42"/>
    <col min="9985" max="9985" width="45.33203125" style="42" customWidth="1"/>
    <col min="9986" max="9986" width="10.6640625" style="42" customWidth="1"/>
    <col min="9987" max="9987" width="14.6640625" style="42" customWidth="1"/>
    <col min="9988" max="9988" width="10.6640625" style="42" customWidth="1"/>
    <col min="9989" max="9989" width="14.6640625" style="42" customWidth="1"/>
    <col min="9990" max="9990" width="4.6640625" style="42" customWidth="1"/>
    <col min="9991" max="9991" width="10.6640625" style="42" customWidth="1"/>
    <col min="9992" max="9992" width="9.6640625" style="42" customWidth="1"/>
    <col min="9993" max="9993" width="12.6640625" style="42" customWidth="1"/>
    <col min="9994" max="9994" width="9.6640625" style="42" customWidth="1"/>
    <col min="9995" max="10240" width="11.44140625" style="42"/>
    <col min="10241" max="10241" width="45.33203125" style="42" customWidth="1"/>
    <col min="10242" max="10242" width="10.6640625" style="42" customWidth="1"/>
    <col min="10243" max="10243" width="14.6640625" style="42" customWidth="1"/>
    <col min="10244" max="10244" width="10.6640625" style="42" customWidth="1"/>
    <col min="10245" max="10245" width="14.6640625" style="42" customWidth="1"/>
    <col min="10246" max="10246" width="4.6640625" style="42" customWidth="1"/>
    <col min="10247" max="10247" width="10.6640625" style="42" customWidth="1"/>
    <col min="10248" max="10248" width="9.6640625" style="42" customWidth="1"/>
    <col min="10249" max="10249" width="12.6640625" style="42" customWidth="1"/>
    <col min="10250" max="10250" width="9.6640625" style="42" customWidth="1"/>
    <col min="10251" max="10496" width="11.44140625" style="42"/>
    <col min="10497" max="10497" width="45.33203125" style="42" customWidth="1"/>
    <col min="10498" max="10498" width="10.6640625" style="42" customWidth="1"/>
    <col min="10499" max="10499" width="14.6640625" style="42" customWidth="1"/>
    <col min="10500" max="10500" width="10.6640625" style="42" customWidth="1"/>
    <col min="10501" max="10501" width="14.6640625" style="42" customWidth="1"/>
    <col min="10502" max="10502" width="4.6640625" style="42" customWidth="1"/>
    <col min="10503" max="10503" width="10.6640625" style="42" customWidth="1"/>
    <col min="10504" max="10504" width="9.6640625" style="42" customWidth="1"/>
    <col min="10505" max="10505" width="12.6640625" style="42" customWidth="1"/>
    <col min="10506" max="10506" width="9.6640625" style="42" customWidth="1"/>
    <col min="10507" max="10752" width="11.44140625" style="42"/>
    <col min="10753" max="10753" width="45.33203125" style="42" customWidth="1"/>
    <col min="10754" max="10754" width="10.6640625" style="42" customWidth="1"/>
    <col min="10755" max="10755" width="14.6640625" style="42" customWidth="1"/>
    <col min="10756" max="10756" width="10.6640625" style="42" customWidth="1"/>
    <col min="10757" max="10757" width="14.6640625" style="42" customWidth="1"/>
    <col min="10758" max="10758" width="4.6640625" style="42" customWidth="1"/>
    <col min="10759" max="10759" width="10.6640625" style="42" customWidth="1"/>
    <col min="10760" max="10760" width="9.6640625" style="42" customWidth="1"/>
    <col min="10761" max="10761" width="12.6640625" style="42" customWidth="1"/>
    <col min="10762" max="10762" width="9.6640625" style="42" customWidth="1"/>
    <col min="10763" max="11008" width="11.44140625" style="42"/>
    <col min="11009" max="11009" width="45.33203125" style="42" customWidth="1"/>
    <col min="11010" max="11010" width="10.6640625" style="42" customWidth="1"/>
    <col min="11011" max="11011" width="14.6640625" style="42" customWidth="1"/>
    <col min="11012" max="11012" width="10.6640625" style="42" customWidth="1"/>
    <col min="11013" max="11013" width="14.6640625" style="42" customWidth="1"/>
    <col min="11014" max="11014" width="4.6640625" style="42" customWidth="1"/>
    <col min="11015" max="11015" width="10.6640625" style="42" customWidth="1"/>
    <col min="11016" max="11016" width="9.6640625" style="42" customWidth="1"/>
    <col min="11017" max="11017" width="12.6640625" style="42" customWidth="1"/>
    <col min="11018" max="11018" width="9.6640625" style="42" customWidth="1"/>
    <col min="11019" max="11264" width="11.44140625" style="42"/>
    <col min="11265" max="11265" width="45.33203125" style="42" customWidth="1"/>
    <col min="11266" max="11266" width="10.6640625" style="42" customWidth="1"/>
    <col min="11267" max="11267" width="14.6640625" style="42" customWidth="1"/>
    <col min="11268" max="11268" width="10.6640625" style="42" customWidth="1"/>
    <col min="11269" max="11269" width="14.6640625" style="42" customWidth="1"/>
    <col min="11270" max="11270" width="4.6640625" style="42" customWidth="1"/>
    <col min="11271" max="11271" width="10.6640625" style="42" customWidth="1"/>
    <col min="11272" max="11272" width="9.6640625" style="42" customWidth="1"/>
    <col min="11273" max="11273" width="12.6640625" style="42" customWidth="1"/>
    <col min="11274" max="11274" width="9.6640625" style="42" customWidth="1"/>
    <col min="11275" max="11520" width="11.44140625" style="42"/>
    <col min="11521" max="11521" width="45.33203125" style="42" customWidth="1"/>
    <col min="11522" max="11522" width="10.6640625" style="42" customWidth="1"/>
    <col min="11523" max="11523" width="14.6640625" style="42" customWidth="1"/>
    <col min="11524" max="11524" width="10.6640625" style="42" customWidth="1"/>
    <col min="11525" max="11525" width="14.6640625" style="42" customWidth="1"/>
    <col min="11526" max="11526" width="4.6640625" style="42" customWidth="1"/>
    <col min="11527" max="11527" width="10.6640625" style="42" customWidth="1"/>
    <col min="11528" max="11528" width="9.6640625" style="42" customWidth="1"/>
    <col min="11529" max="11529" width="12.6640625" style="42" customWidth="1"/>
    <col min="11530" max="11530" width="9.6640625" style="42" customWidth="1"/>
    <col min="11531" max="11776" width="11.44140625" style="42"/>
    <col min="11777" max="11777" width="45.33203125" style="42" customWidth="1"/>
    <col min="11778" max="11778" width="10.6640625" style="42" customWidth="1"/>
    <col min="11779" max="11779" width="14.6640625" style="42" customWidth="1"/>
    <col min="11780" max="11780" width="10.6640625" style="42" customWidth="1"/>
    <col min="11781" max="11781" width="14.6640625" style="42" customWidth="1"/>
    <col min="11782" max="11782" width="4.6640625" style="42" customWidth="1"/>
    <col min="11783" max="11783" width="10.6640625" style="42" customWidth="1"/>
    <col min="11784" max="11784" width="9.6640625" style="42" customWidth="1"/>
    <col min="11785" max="11785" width="12.6640625" style="42" customWidth="1"/>
    <col min="11786" max="11786" width="9.6640625" style="42" customWidth="1"/>
    <col min="11787" max="12032" width="11.44140625" style="42"/>
    <col min="12033" max="12033" width="45.33203125" style="42" customWidth="1"/>
    <col min="12034" max="12034" width="10.6640625" style="42" customWidth="1"/>
    <col min="12035" max="12035" width="14.6640625" style="42" customWidth="1"/>
    <col min="12036" max="12036" width="10.6640625" style="42" customWidth="1"/>
    <col min="12037" max="12037" width="14.6640625" style="42" customWidth="1"/>
    <col min="12038" max="12038" width="4.6640625" style="42" customWidth="1"/>
    <col min="12039" max="12039" width="10.6640625" style="42" customWidth="1"/>
    <col min="12040" max="12040" width="9.6640625" style="42" customWidth="1"/>
    <col min="12041" max="12041" width="12.6640625" style="42" customWidth="1"/>
    <col min="12042" max="12042" width="9.6640625" style="42" customWidth="1"/>
    <col min="12043" max="12288" width="11.44140625" style="42"/>
    <col min="12289" max="12289" width="45.33203125" style="42" customWidth="1"/>
    <col min="12290" max="12290" width="10.6640625" style="42" customWidth="1"/>
    <col min="12291" max="12291" width="14.6640625" style="42" customWidth="1"/>
    <col min="12292" max="12292" width="10.6640625" style="42" customWidth="1"/>
    <col min="12293" max="12293" width="14.6640625" style="42" customWidth="1"/>
    <col min="12294" max="12294" width="4.6640625" style="42" customWidth="1"/>
    <col min="12295" max="12295" width="10.6640625" style="42" customWidth="1"/>
    <col min="12296" max="12296" width="9.6640625" style="42" customWidth="1"/>
    <col min="12297" max="12297" width="12.6640625" style="42" customWidth="1"/>
    <col min="12298" max="12298" width="9.6640625" style="42" customWidth="1"/>
    <col min="12299" max="12544" width="11.44140625" style="42"/>
    <col min="12545" max="12545" width="45.33203125" style="42" customWidth="1"/>
    <col min="12546" max="12546" width="10.6640625" style="42" customWidth="1"/>
    <col min="12547" max="12547" width="14.6640625" style="42" customWidth="1"/>
    <col min="12548" max="12548" width="10.6640625" style="42" customWidth="1"/>
    <col min="12549" max="12549" width="14.6640625" style="42" customWidth="1"/>
    <col min="12550" max="12550" width="4.6640625" style="42" customWidth="1"/>
    <col min="12551" max="12551" width="10.6640625" style="42" customWidth="1"/>
    <col min="12552" max="12552" width="9.6640625" style="42" customWidth="1"/>
    <col min="12553" max="12553" width="12.6640625" style="42" customWidth="1"/>
    <col min="12554" max="12554" width="9.6640625" style="42" customWidth="1"/>
    <col min="12555" max="12800" width="11.44140625" style="42"/>
    <col min="12801" max="12801" width="45.33203125" style="42" customWidth="1"/>
    <col min="12802" max="12802" width="10.6640625" style="42" customWidth="1"/>
    <col min="12803" max="12803" width="14.6640625" style="42" customWidth="1"/>
    <col min="12804" max="12804" width="10.6640625" style="42" customWidth="1"/>
    <col min="12805" max="12805" width="14.6640625" style="42" customWidth="1"/>
    <col min="12806" max="12806" width="4.6640625" style="42" customWidth="1"/>
    <col min="12807" max="12807" width="10.6640625" style="42" customWidth="1"/>
    <col min="12808" max="12808" width="9.6640625" style="42" customWidth="1"/>
    <col min="12809" max="12809" width="12.6640625" style="42" customWidth="1"/>
    <col min="12810" max="12810" width="9.6640625" style="42" customWidth="1"/>
    <col min="12811" max="13056" width="11.44140625" style="42"/>
    <col min="13057" max="13057" width="45.33203125" style="42" customWidth="1"/>
    <col min="13058" max="13058" width="10.6640625" style="42" customWidth="1"/>
    <col min="13059" max="13059" width="14.6640625" style="42" customWidth="1"/>
    <col min="13060" max="13060" width="10.6640625" style="42" customWidth="1"/>
    <col min="13061" max="13061" width="14.6640625" style="42" customWidth="1"/>
    <col min="13062" max="13062" width="4.6640625" style="42" customWidth="1"/>
    <col min="13063" max="13063" width="10.6640625" style="42" customWidth="1"/>
    <col min="13064" max="13064" width="9.6640625" style="42" customWidth="1"/>
    <col min="13065" max="13065" width="12.6640625" style="42" customWidth="1"/>
    <col min="13066" max="13066" width="9.6640625" style="42" customWidth="1"/>
    <col min="13067" max="13312" width="11.44140625" style="42"/>
    <col min="13313" max="13313" width="45.33203125" style="42" customWidth="1"/>
    <col min="13314" max="13314" width="10.6640625" style="42" customWidth="1"/>
    <col min="13315" max="13315" width="14.6640625" style="42" customWidth="1"/>
    <col min="13316" max="13316" width="10.6640625" style="42" customWidth="1"/>
    <col min="13317" max="13317" width="14.6640625" style="42" customWidth="1"/>
    <col min="13318" max="13318" width="4.6640625" style="42" customWidth="1"/>
    <col min="13319" max="13319" width="10.6640625" style="42" customWidth="1"/>
    <col min="13320" max="13320" width="9.6640625" style="42" customWidth="1"/>
    <col min="13321" max="13321" width="12.6640625" style="42" customWidth="1"/>
    <col min="13322" max="13322" width="9.6640625" style="42" customWidth="1"/>
    <col min="13323" max="13568" width="11.44140625" style="42"/>
    <col min="13569" max="13569" width="45.33203125" style="42" customWidth="1"/>
    <col min="13570" max="13570" width="10.6640625" style="42" customWidth="1"/>
    <col min="13571" max="13571" width="14.6640625" style="42" customWidth="1"/>
    <col min="13572" max="13572" width="10.6640625" style="42" customWidth="1"/>
    <col min="13573" max="13573" width="14.6640625" style="42" customWidth="1"/>
    <col min="13574" max="13574" width="4.6640625" style="42" customWidth="1"/>
    <col min="13575" max="13575" width="10.6640625" style="42" customWidth="1"/>
    <col min="13576" max="13576" width="9.6640625" style="42" customWidth="1"/>
    <col min="13577" max="13577" width="12.6640625" style="42" customWidth="1"/>
    <col min="13578" max="13578" width="9.6640625" style="42" customWidth="1"/>
    <col min="13579" max="13824" width="11.44140625" style="42"/>
    <col min="13825" max="13825" width="45.33203125" style="42" customWidth="1"/>
    <col min="13826" max="13826" width="10.6640625" style="42" customWidth="1"/>
    <col min="13827" max="13827" width="14.6640625" style="42" customWidth="1"/>
    <col min="13828" max="13828" width="10.6640625" style="42" customWidth="1"/>
    <col min="13829" max="13829" width="14.6640625" style="42" customWidth="1"/>
    <col min="13830" max="13830" width="4.6640625" style="42" customWidth="1"/>
    <col min="13831" max="13831" width="10.6640625" style="42" customWidth="1"/>
    <col min="13832" max="13832" width="9.6640625" style="42" customWidth="1"/>
    <col min="13833" max="13833" width="12.6640625" style="42" customWidth="1"/>
    <col min="13834" max="13834" width="9.6640625" style="42" customWidth="1"/>
    <col min="13835" max="14080" width="11.44140625" style="42"/>
    <col min="14081" max="14081" width="45.33203125" style="42" customWidth="1"/>
    <col min="14082" max="14082" width="10.6640625" style="42" customWidth="1"/>
    <col min="14083" max="14083" width="14.6640625" style="42" customWidth="1"/>
    <col min="14084" max="14084" width="10.6640625" style="42" customWidth="1"/>
    <col min="14085" max="14085" width="14.6640625" style="42" customWidth="1"/>
    <col min="14086" max="14086" width="4.6640625" style="42" customWidth="1"/>
    <col min="14087" max="14087" width="10.6640625" style="42" customWidth="1"/>
    <col min="14088" max="14088" width="9.6640625" style="42" customWidth="1"/>
    <col min="14089" max="14089" width="12.6640625" style="42" customWidth="1"/>
    <col min="14090" max="14090" width="9.6640625" style="42" customWidth="1"/>
    <col min="14091" max="14336" width="11.44140625" style="42"/>
    <col min="14337" max="14337" width="45.33203125" style="42" customWidth="1"/>
    <col min="14338" max="14338" width="10.6640625" style="42" customWidth="1"/>
    <col min="14339" max="14339" width="14.6640625" style="42" customWidth="1"/>
    <col min="14340" max="14340" width="10.6640625" style="42" customWidth="1"/>
    <col min="14341" max="14341" width="14.6640625" style="42" customWidth="1"/>
    <col min="14342" max="14342" width="4.6640625" style="42" customWidth="1"/>
    <col min="14343" max="14343" width="10.6640625" style="42" customWidth="1"/>
    <col min="14344" max="14344" width="9.6640625" style="42" customWidth="1"/>
    <col min="14345" max="14345" width="12.6640625" style="42" customWidth="1"/>
    <col min="14346" max="14346" width="9.6640625" style="42" customWidth="1"/>
    <col min="14347" max="14592" width="11.44140625" style="42"/>
    <col min="14593" max="14593" width="45.33203125" style="42" customWidth="1"/>
    <col min="14594" max="14594" width="10.6640625" style="42" customWidth="1"/>
    <col min="14595" max="14595" width="14.6640625" style="42" customWidth="1"/>
    <col min="14596" max="14596" width="10.6640625" style="42" customWidth="1"/>
    <col min="14597" max="14597" width="14.6640625" style="42" customWidth="1"/>
    <col min="14598" max="14598" width="4.6640625" style="42" customWidth="1"/>
    <col min="14599" max="14599" width="10.6640625" style="42" customWidth="1"/>
    <col min="14600" max="14600" width="9.6640625" style="42" customWidth="1"/>
    <col min="14601" max="14601" width="12.6640625" style="42" customWidth="1"/>
    <col min="14602" max="14602" width="9.6640625" style="42" customWidth="1"/>
    <col min="14603" max="14848" width="11.44140625" style="42"/>
    <col min="14849" max="14849" width="45.33203125" style="42" customWidth="1"/>
    <col min="14850" max="14850" width="10.6640625" style="42" customWidth="1"/>
    <col min="14851" max="14851" width="14.6640625" style="42" customWidth="1"/>
    <col min="14852" max="14852" width="10.6640625" style="42" customWidth="1"/>
    <col min="14853" max="14853" width="14.6640625" style="42" customWidth="1"/>
    <col min="14854" max="14854" width="4.6640625" style="42" customWidth="1"/>
    <col min="14855" max="14855" width="10.6640625" style="42" customWidth="1"/>
    <col min="14856" max="14856" width="9.6640625" style="42" customWidth="1"/>
    <col min="14857" max="14857" width="12.6640625" style="42" customWidth="1"/>
    <col min="14858" max="14858" width="9.6640625" style="42" customWidth="1"/>
    <col min="14859" max="15104" width="11.44140625" style="42"/>
    <col min="15105" max="15105" width="45.33203125" style="42" customWidth="1"/>
    <col min="15106" max="15106" width="10.6640625" style="42" customWidth="1"/>
    <col min="15107" max="15107" width="14.6640625" style="42" customWidth="1"/>
    <col min="15108" max="15108" width="10.6640625" style="42" customWidth="1"/>
    <col min="15109" max="15109" width="14.6640625" style="42" customWidth="1"/>
    <col min="15110" max="15110" width="4.6640625" style="42" customWidth="1"/>
    <col min="15111" max="15111" width="10.6640625" style="42" customWidth="1"/>
    <col min="15112" max="15112" width="9.6640625" style="42" customWidth="1"/>
    <col min="15113" max="15113" width="12.6640625" style="42" customWidth="1"/>
    <col min="15114" max="15114" width="9.6640625" style="42" customWidth="1"/>
    <col min="15115" max="15360" width="11.44140625" style="42"/>
    <col min="15361" max="15361" width="45.33203125" style="42" customWidth="1"/>
    <col min="15362" max="15362" width="10.6640625" style="42" customWidth="1"/>
    <col min="15363" max="15363" width="14.6640625" style="42" customWidth="1"/>
    <col min="15364" max="15364" width="10.6640625" style="42" customWidth="1"/>
    <col min="15365" max="15365" width="14.6640625" style="42" customWidth="1"/>
    <col min="15366" max="15366" width="4.6640625" style="42" customWidth="1"/>
    <col min="15367" max="15367" width="10.6640625" style="42" customWidth="1"/>
    <col min="15368" max="15368" width="9.6640625" style="42" customWidth="1"/>
    <col min="15369" max="15369" width="12.6640625" style="42" customWidth="1"/>
    <col min="15370" max="15370" width="9.6640625" style="42" customWidth="1"/>
    <col min="15371" max="15616" width="11.44140625" style="42"/>
    <col min="15617" max="15617" width="45.33203125" style="42" customWidth="1"/>
    <col min="15618" max="15618" width="10.6640625" style="42" customWidth="1"/>
    <col min="15619" max="15619" width="14.6640625" style="42" customWidth="1"/>
    <col min="15620" max="15620" width="10.6640625" style="42" customWidth="1"/>
    <col min="15621" max="15621" width="14.6640625" style="42" customWidth="1"/>
    <col min="15622" max="15622" width="4.6640625" style="42" customWidth="1"/>
    <col min="15623" max="15623" width="10.6640625" style="42" customWidth="1"/>
    <col min="15624" max="15624" width="9.6640625" style="42" customWidth="1"/>
    <col min="15625" max="15625" width="12.6640625" style="42" customWidth="1"/>
    <col min="15626" max="15626" width="9.6640625" style="42" customWidth="1"/>
    <col min="15627" max="15872" width="11.44140625" style="42"/>
    <col min="15873" max="15873" width="45.33203125" style="42" customWidth="1"/>
    <col min="15874" max="15874" width="10.6640625" style="42" customWidth="1"/>
    <col min="15875" max="15875" width="14.6640625" style="42" customWidth="1"/>
    <col min="15876" max="15876" width="10.6640625" style="42" customWidth="1"/>
    <col min="15877" max="15877" width="14.6640625" style="42" customWidth="1"/>
    <col min="15878" max="15878" width="4.6640625" style="42" customWidth="1"/>
    <col min="15879" max="15879" width="10.6640625" style="42" customWidth="1"/>
    <col min="15880" max="15880" width="9.6640625" style="42" customWidth="1"/>
    <col min="15881" max="15881" width="12.6640625" style="42" customWidth="1"/>
    <col min="15882" max="15882" width="9.6640625" style="42" customWidth="1"/>
    <col min="15883" max="16128" width="11.44140625" style="42"/>
    <col min="16129" max="16129" width="45.33203125" style="42" customWidth="1"/>
    <col min="16130" max="16130" width="10.6640625" style="42" customWidth="1"/>
    <col min="16131" max="16131" width="14.6640625" style="42" customWidth="1"/>
    <col min="16132" max="16132" width="10.6640625" style="42" customWidth="1"/>
    <col min="16133" max="16133" width="14.6640625" style="42" customWidth="1"/>
    <col min="16134" max="16134" width="4.6640625" style="42" customWidth="1"/>
    <col min="16135" max="16135" width="10.6640625" style="42" customWidth="1"/>
    <col min="16136" max="16136" width="9.6640625" style="42" customWidth="1"/>
    <col min="16137" max="16137" width="12.6640625" style="42" customWidth="1"/>
    <col min="16138" max="16138" width="9.6640625" style="42" customWidth="1"/>
    <col min="16139" max="16384" width="11.44140625" style="42"/>
  </cols>
  <sheetData>
    <row r="1" spans="1:10" s="78" customFormat="1" ht="45" customHeight="1">
      <c r="A1" s="81" t="s">
        <v>389</v>
      </c>
      <c r="B1" s="81"/>
      <c r="C1" s="81"/>
      <c r="D1" s="81"/>
      <c r="E1" s="81"/>
      <c r="F1" s="81"/>
      <c r="G1" s="81"/>
      <c r="H1" s="81"/>
      <c r="I1" s="81"/>
      <c r="J1" s="81"/>
    </row>
    <row r="2" spans="1:10" ht="13.2" customHeight="1" thickBot="1"/>
    <row r="3" spans="1:10" s="78" customFormat="1" ht="19.95" customHeight="1" thickBot="1">
      <c r="A3" s="99"/>
      <c r="B3" s="99"/>
      <c r="C3" s="99"/>
      <c r="D3" s="99"/>
      <c r="E3" s="99"/>
      <c r="F3" s="99"/>
      <c r="G3" s="1120" t="s">
        <v>2</v>
      </c>
      <c r="H3" s="1121"/>
      <c r="I3" s="1121"/>
      <c r="J3" s="1122"/>
    </row>
    <row r="4" spans="1:10" s="45" customFormat="1" ht="19.95" customHeight="1" thickBot="1">
      <c r="A4" s="1130"/>
      <c r="B4" s="1123">
        <v>2020</v>
      </c>
      <c r="C4" s="1124"/>
      <c r="D4" s="1125">
        <v>2021</v>
      </c>
      <c r="E4" s="1124"/>
      <c r="G4" s="1126" t="s">
        <v>325</v>
      </c>
      <c r="H4" s="1127"/>
      <c r="I4" s="1128" t="s">
        <v>326</v>
      </c>
      <c r="J4" s="1127"/>
    </row>
    <row r="5" spans="1:10" s="45" customFormat="1" ht="27" customHeight="1" thickBot="1">
      <c r="A5" s="1130"/>
      <c r="B5" s="547" t="s">
        <v>325</v>
      </c>
      <c r="C5" s="897" t="s">
        <v>5</v>
      </c>
      <c r="D5" s="547" t="s">
        <v>325</v>
      </c>
      <c r="E5" s="897" t="s">
        <v>5</v>
      </c>
      <c r="G5" s="555" t="s">
        <v>325</v>
      </c>
      <c r="H5" s="520" t="s">
        <v>6</v>
      </c>
      <c r="I5" s="898" t="s">
        <v>5</v>
      </c>
      <c r="J5" s="520" t="s">
        <v>6</v>
      </c>
    </row>
    <row r="6" spans="1:10" ht="16.2" customHeight="1">
      <c r="A6" s="122" t="s">
        <v>390</v>
      </c>
      <c r="B6" s="269">
        <v>22</v>
      </c>
      <c r="C6" s="268">
        <v>5380</v>
      </c>
      <c r="D6" s="1093">
        <v>2</v>
      </c>
      <c r="E6" s="900">
        <v>46</v>
      </c>
      <c r="G6" s="616">
        <f>D6-B6</f>
        <v>-20</v>
      </c>
      <c r="H6" s="617">
        <f>(D6-B6)/B6</f>
        <v>-0.90909090909090906</v>
      </c>
      <c r="I6" s="618">
        <f>E6-C6</f>
        <v>-5334</v>
      </c>
      <c r="J6" s="617">
        <f>(E6-C6)/C6</f>
        <v>-0.9914498141263941</v>
      </c>
    </row>
    <row r="7" spans="1:10" ht="16.2" customHeight="1" thickBot="1">
      <c r="A7" s="123" t="s">
        <v>391</v>
      </c>
      <c r="B7" s="924">
        <v>4</v>
      </c>
      <c r="C7" s="925">
        <v>43.9</v>
      </c>
      <c r="D7" s="1094">
        <v>23</v>
      </c>
      <c r="E7" s="1095">
        <v>2748</v>
      </c>
      <c r="G7" s="619">
        <f>D7-B7</f>
        <v>19</v>
      </c>
      <c r="H7" s="620">
        <f>(D7-B7)/B7</f>
        <v>4.75</v>
      </c>
      <c r="I7" s="621">
        <f>E7-C7</f>
        <v>2704.1</v>
      </c>
      <c r="J7" s="620">
        <f>(E7-C7)/C7</f>
        <v>61.596810933940773</v>
      </c>
    </row>
    <row r="8" spans="1:10" ht="16.2" customHeight="1" thickBot="1">
      <c r="A8" s="625" t="s">
        <v>392</v>
      </c>
      <c r="B8" s="626">
        <f>SUM(B6:B7)</f>
        <v>26</v>
      </c>
      <c r="C8" s="596">
        <f>SUM(C6:C7)</f>
        <v>5423.9</v>
      </c>
      <c r="D8" s="626">
        <f>SUM(D6:D7)</f>
        <v>25</v>
      </c>
      <c r="E8" s="596">
        <f>SUM(E6:E7)</f>
        <v>2794</v>
      </c>
      <c r="G8" s="622">
        <f>D8-B8</f>
        <v>-1</v>
      </c>
      <c r="H8" s="623">
        <f>(D8-B8)/B8</f>
        <v>-3.8461538461538464E-2</v>
      </c>
      <c r="I8" s="624">
        <f>E8-C8</f>
        <v>-2629.8999999999996</v>
      </c>
      <c r="J8" s="623">
        <f>(E8-C8)/C8</f>
        <v>-0.48487250871144377</v>
      </c>
    </row>
    <row r="9" spans="1:10" customFormat="1" ht="16.2" customHeight="1" thickBot="1">
      <c r="B9" s="270"/>
      <c r="D9" s="270"/>
      <c r="G9" s="532"/>
      <c r="H9" s="532"/>
      <c r="I9" s="532"/>
      <c r="J9" s="532"/>
    </row>
    <row r="10" spans="1:10" ht="16.2" customHeight="1">
      <c r="A10" s="124" t="s">
        <v>393</v>
      </c>
      <c r="B10" s="271">
        <v>23</v>
      </c>
      <c r="C10" s="900">
        <f>541660/1000</f>
        <v>541.66</v>
      </c>
      <c r="D10" s="1096">
        <v>4</v>
      </c>
      <c r="E10" s="900">
        <v>327</v>
      </c>
      <c r="G10" s="616">
        <f>D10-B10</f>
        <v>-19</v>
      </c>
      <c r="H10" s="617">
        <f>(D10-B10)/B10</f>
        <v>-0.82608695652173914</v>
      </c>
      <c r="I10" s="618">
        <f>E10-C10</f>
        <v>-214.65999999999997</v>
      </c>
      <c r="J10" s="617">
        <f>(E10-C10)/C10</f>
        <v>-0.39630026215707265</v>
      </c>
    </row>
    <row r="11" spans="1:10" ht="16.2" customHeight="1" thickBot="1">
      <c r="A11" s="125" t="s">
        <v>394</v>
      </c>
      <c r="B11" s="272"/>
      <c r="C11" s="259"/>
      <c r="D11" s="1097">
        <v>1</v>
      </c>
      <c r="E11" s="1098">
        <v>2326</v>
      </c>
      <c r="G11" s="619"/>
      <c r="H11" s="620"/>
      <c r="I11" s="621"/>
      <c r="J11" s="620"/>
    </row>
    <row r="12" spans="1:10" ht="16.2" customHeight="1" thickBot="1">
      <c r="A12" s="625" t="s">
        <v>395</v>
      </c>
      <c r="B12" s="627">
        <f>SUM(B10:B11)</f>
        <v>23</v>
      </c>
      <c r="C12" s="596">
        <f>SUM(C10:C11)</f>
        <v>541.66</v>
      </c>
      <c r="D12" s="627">
        <f>SUM(D10:D11)</f>
        <v>5</v>
      </c>
      <c r="E12" s="596">
        <f>SUM(E10:E11)</f>
        <v>2653</v>
      </c>
      <c r="G12" s="622">
        <f>D12-B12</f>
        <v>-18</v>
      </c>
      <c r="H12" s="623">
        <f>(D12-B12)/B12</f>
        <v>-0.78260869565217395</v>
      </c>
      <c r="I12" s="624">
        <f>E12-C12</f>
        <v>2111.34</v>
      </c>
      <c r="J12" s="623">
        <f>(E12-C12)/C12</f>
        <v>3.8979064357715179</v>
      </c>
    </row>
    <row r="13" spans="1:10" customFormat="1" ht="16.2" customHeight="1" thickBot="1">
      <c r="B13" s="270"/>
      <c r="D13" s="270"/>
      <c r="G13" s="532"/>
      <c r="H13" s="532"/>
      <c r="I13" s="950"/>
      <c r="J13" s="951"/>
    </row>
    <row r="14" spans="1:10" ht="16.2" customHeight="1">
      <c r="A14" s="124" t="s">
        <v>396</v>
      </c>
      <c r="B14" s="953">
        <v>141647</v>
      </c>
      <c r="C14" s="952">
        <f>5965624.77/1000</f>
        <v>5965.6247699999994</v>
      </c>
      <c r="D14" s="1099">
        <v>147252</v>
      </c>
      <c r="E14" s="1100">
        <v>4246</v>
      </c>
      <c r="G14" s="616">
        <f>D14-B14</f>
        <v>5605</v>
      </c>
      <c r="H14" s="584">
        <f>(D14-B14)/B14</f>
        <v>3.9570199157059449E-2</v>
      </c>
      <c r="I14" s="954">
        <f t="shared" ref="I14:I18" si="0">E14-C14</f>
        <v>-1719.6247699999994</v>
      </c>
      <c r="J14" s="955">
        <f t="shared" ref="J14:J18" si="1">(E14-C14)/C14</f>
        <v>-0.28825560377978643</v>
      </c>
    </row>
    <row r="15" spans="1:10" ht="16.2" customHeight="1">
      <c r="A15" s="126" t="s">
        <v>397</v>
      </c>
      <c r="B15" s="956">
        <v>1694</v>
      </c>
      <c r="C15" s="957">
        <f>997675.87/1000</f>
        <v>997.67587000000003</v>
      </c>
      <c r="D15" s="1101">
        <v>2511</v>
      </c>
      <c r="E15" s="1102">
        <v>132</v>
      </c>
      <c r="G15" s="628">
        <f>D15-B15</f>
        <v>817</v>
      </c>
      <c r="H15" s="522">
        <f>(D15-B15)/B15</f>
        <v>0.4822904368358914</v>
      </c>
      <c r="I15" s="958">
        <f>E15-C15</f>
        <v>-865.67587000000003</v>
      </c>
      <c r="J15" s="959">
        <f t="shared" si="1"/>
        <v>-0.8676925001704211</v>
      </c>
    </row>
    <row r="16" spans="1:10" ht="16.2" customHeight="1">
      <c r="A16" s="126" t="s">
        <v>398</v>
      </c>
      <c r="B16" s="879">
        <v>1336</v>
      </c>
      <c r="C16" s="960">
        <f>632608.59/1000</f>
        <v>632.60858999999994</v>
      </c>
      <c r="D16" s="1103">
        <v>2158</v>
      </c>
      <c r="E16" s="1104">
        <v>771</v>
      </c>
      <c r="G16" s="628">
        <f>D16-B16</f>
        <v>822</v>
      </c>
      <c r="H16" s="522">
        <f>(D16-B16)/B16</f>
        <v>0.6152694610778443</v>
      </c>
      <c r="I16" s="958">
        <f t="shared" si="0"/>
        <v>138.39141000000006</v>
      </c>
      <c r="J16" s="959">
        <f t="shared" si="1"/>
        <v>0.21876309014393888</v>
      </c>
    </row>
    <row r="17" spans="1:10" ht="16.2" customHeight="1" thickBot="1">
      <c r="A17" s="125" t="s">
        <v>393</v>
      </c>
      <c r="B17" s="273">
        <v>49</v>
      </c>
      <c r="C17" s="899">
        <f>5322620/1000</f>
        <v>5322.62</v>
      </c>
      <c r="D17" s="1105">
        <v>142</v>
      </c>
      <c r="E17" s="1106">
        <v>8558</v>
      </c>
      <c r="G17" s="629">
        <f>D17-B17</f>
        <v>93</v>
      </c>
      <c r="H17" s="523">
        <f>(D17-B17)/B17</f>
        <v>1.8979591836734695</v>
      </c>
      <c r="I17" s="961">
        <f t="shared" si="0"/>
        <v>3235.38</v>
      </c>
      <c r="J17" s="962">
        <f t="shared" si="1"/>
        <v>0.60785477828588175</v>
      </c>
    </row>
    <row r="18" spans="1:10" ht="16.2" customHeight="1" thickBot="1">
      <c r="A18" s="901" t="s">
        <v>399</v>
      </c>
      <c r="B18" s="627">
        <f>SUM(B14:B17)</f>
        <v>144726</v>
      </c>
      <c r="C18" s="963">
        <f>SUM(C14:C17)</f>
        <v>12918.52923</v>
      </c>
      <c r="D18" s="627">
        <f>SUM(D14:D17)</f>
        <v>152063</v>
      </c>
      <c r="E18" s="1038">
        <f>SUM(E14:E17)</f>
        <v>13707</v>
      </c>
      <c r="G18" s="630">
        <f>D18-B18</f>
        <v>7337</v>
      </c>
      <c r="H18" s="631">
        <f>(D18-B18)/B18</f>
        <v>5.0695797576109335E-2</v>
      </c>
      <c r="I18" s="624">
        <f t="shared" si="0"/>
        <v>788.4707699999999</v>
      </c>
      <c r="J18" s="563">
        <f t="shared" si="1"/>
        <v>6.1034097300254352E-2</v>
      </c>
    </row>
    <row r="19" spans="1:10" ht="16.2" customHeight="1">
      <c r="A19"/>
      <c r="B19"/>
      <c r="C19"/>
      <c r="D19"/>
      <c r="E19"/>
      <c r="F19"/>
      <c r="G19"/>
      <c r="H19"/>
    </row>
    <row r="20" spans="1:10" ht="14.4">
      <c r="A20"/>
      <c r="B20"/>
      <c r="C20"/>
      <c r="D20"/>
      <c r="E20"/>
      <c r="F20"/>
      <c r="G20"/>
      <c r="H20"/>
    </row>
    <row r="21" spans="1:10" ht="14.4">
      <c r="A21"/>
      <c r="B21"/>
      <c r="C21"/>
      <c r="D21"/>
      <c r="E21"/>
      <c r="F21"/>
      <c r="G21"/>
      <c r="H21"/>
    </row>
    <row r="22" spans="1:10" ht="14.4">
      <c r="A22"/>
      <c r="B22"/>
      <c r="C22"/>
      <c r="D22"/>
      <c r="E22"/>
      <c r="F22"/>
      <c r="G22"/>
      <c r="H22"/>
    </row>
  </sheetData>
  <mergeCells count="6">
    <mergeCell ref="G3:J3"/>
    <mergeCell ref="A4:A5"/>
    <mergeCell ref="B4:C4"/>
    <mergeCell ref="D4:E4"/>
    <mergeCell ref="G4:H4"/>
    <mergeCell ref="I4:J4"/>
  </mergeCells>
  <printOptions horizontalCentered="1"/>
  <pageMargins left="0" right="0" top="0.35433070866141736" bottom="0.31496062992125984" header="0" footer="0.19685039370078741"/>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47"/>
  <sheetViews>
    <sheetView topLeftCell="A20" zoomScaleNormal="100" workbookViewId="0">
      <selection activeCell="B45" sqref="B45"/>
    </sheetView>
  </sheetViews>
  <sheetFormatPr baseColWidth="10" defaultRowHeight="13.2"/>
  <cols>
    <col min="1" max="1" width="16.44140625" style="42" customWidth="1"/>
    <col min="2" max="2" width="16.109375" style="42" customWidth="1"/>
    <col min="3" max="3" width="16.5546875" style="42" customWidth="1"/>
    <col min="4" max="4" width="15.6640625" style="42" customWidth="1"/>
    <col min="5" max="5" width="11.5546875" style="42"/>
    <col min="6" max="6" width="12" style="42" bestFit="1" customWidth="1"/>
    <col min="7" max="254" width="11.5546875" style="42"/>
    <col min="255" max="255" width="12.6640625" style="42" customWidth="1"/>
    <col min="256" max="257" width="15.6640625" style="42" customWidth="1"/>
    <col min="258" max="258" width="11.5546875" style="42"/>
    <col min="259" max="259" width="12" style="42" bestFit="1" customWidth="1"/>
    <col min="260" max="510" width="11.5546875" style="42"/>
    <col min="511" max="511" width="12.6640625" style="42" customWidth="1"/>
    <col min="512" max="513" width="15.6640625" style="42" customWidth="1"/>
    <col min="514" max="514" width="11.5546875" style="42"/>
    <col min="515" max="515" width="12" style="42" bestFit="1" customWidth="1"/>
    <col min="516" max="766" width="11.5546875" style="42"/>
    <col min="767" max="767" width="12.6640625" style="42" customWidth="1"/>
    <col min="768" max="769" width="15.6640625" style="42" customWidth="1"/>
    <col min="770" max="770" width="11.5546875" style="42"/>
    <col min="771" max="771" width="12" style="42" bestFit="1" customWidth="1"/>
    <col min="772" max="1022" width="11.5546875" style="42"/>
    <col min="1023" max="1023" width="12.6640625" style="42" customWidth="1"/>
    <col min="1024" max="1025" width="15.6640625" style="42" customWidth="1"/>
    <col min="1026" max="1026" width="11.5546875" style="42"/>
    <col min="1027" max="1027" width="12" style="42" bestFit="1" customWidth="1"/>
    <col min="1028" max="1278" width="11.5546875" style="42"/>
    <col min="1279" max="1279" width="12.6640625" style="42" customWidth="1"/>
    <col min="1280" max="1281" width="15.6640625" style="42" customWidth="1"/>
    <col min="1282" max="1282" width="11.5546875" style="42"/>
    <col min="1283" max="1283" width="12" style="42" bestFit="1" customWidth="1"/>
    <col min="1284" max="1534" width="11.5546875" style="42"/>
    <col min="1535" max="1535" width="12.6640625" style="42" customWidth="1"/>
    <col min="1536" max="1537" width="15.6640625" style="42" customWidth="1"/>
    <col min="1538" max="1538" width="11.5546875" style="42"/>
    <col min="1539" max="1539" width="12" style="42" bestFit="1" customWidth="1"/>
    <col min="1540" max="1790" width="11.5546875" style="42"/>
    <col min="1791" max="1791" width="12.6640625" style="42" customWidth="1"/>
    <col min="1792" max="1793" width="15.6640625" style="42" customWidth="1"/>
    <col min="1794" max="1794" width="11.5546875" style="42"/>
    <col min="1795" max="1795" width="12" style="42" bestFit="1" customWidth="1"/>
    <col min="1796" max="2046" width="11.5546875" style="42"/>
    <col min="2047" max="2047" width="12.6640625" style="42" customWidth="1"/>
    <col min="2048" max="2049" width="15.6640625" style="42" customWidth="1"/>
    <col min="2050" max="2050" width="11.5546875" style="42"/>
    <col min="2051" max="2051" width="12" style="42" bestFit="1" customWidth="1"/>
    <col min="2052" max="2302" width="11.5546875" style="42"/>
    <col min="2303" max="2303" width="12.6640625" style="42" customWidth="1"/>
    <col min="2304" max="2305" width="15.6640625" style="42" customWidth="1"/>
    <col min="2306" max="2306" width="11.5546875" style="42"/>
    <col min="2307" max="2307" width="12" style="42" bestFit="1" customWidth="1"/>
    <col min="2308" max="2558" width="11.5546875" style="42"/>
    <col min="2559" max="2559" width="12.6640625" style="42" customWidth="1"/>
    <col min="2560" max="2561" width="15.6640625" style="42" customWidth="1"/>
    <col min="2562" max="2562" width="11.5546875" style="42"/>
    <col min="2563" max="2563" width="12" style="42" bestFit="1" customWidth="1"/>
    <col min="2564" max="2814" width="11.5546875" style="42"/>
    <col min="2815" max="2815" width="12.6640625" style="42" customWidth="1"/>
    <col min="2816" max="2817" width="15.6640625" style="42" customWidth="1"/>
    <col min="2818" max="2818" width="11.5546875" style="42"/>
    <col min="2819" max="2819" width="12" style="42" bestFit="1" customWidth="1"/>
    <col min="2820" max="3070" width="11.5546875" style="42"/>
    <col min="3071" max="3071" width="12.6640625" style="42" customWidth="1"/>
    <col min="3072" max="3073" width="15.6640625" style="42" customWidth="1"/>
    <col min="3074" max="3074" width="11.5546875" style="42"/>
    <col min="3075" max="3075" width="12" style="42" bestFit="1" customWidth="1"/>
    <col min="3076" max="3326" width="11.5546875" style="42"/>
    <col min="3327" max="3327" width="12.6640625" style="42" customWidth="1"/>
    <col min="3328" max="3329" width="15.6640625" style="42" customWidth="1"/>
    <col min="3330" max="3330" width="11.5546875" style="42"/>
    <col min="3331" max="3331" width="12" style="42" bestFit="1" customWidth="1"/>
    <col min="3332" max="3582" width="11.5546875" style="42"/>
    <col min="3583" max="3583" width="12.6640625" style="42" customWidth="1"/>
    <col min="3584" max="3585" width="15.6640625" style="42" customWidth="1"/>
    <col min="3586" max="3586" width="11.5546875" style="42"/>
    <col min="3587" max="3587" width="12" style="42" bestFit="1" customWidth="1"/>
    <col min="3588" max="3838" width="11.5546875" style="42"/>
    <col min="3839" max="3839" width="12.6640625" style="42" customWidth="1"/>
    <col min="3840" max="3841" width="15.6640625" style="42" customWidth="1"/>
    <col min="3842" max="3842" width="11.5546875" style="42"/>
    <col min="3843" max="3843" width="12" style="42" bestFit="1" customWidth="1"/>
    <col min="3844" max="4094" width="11.5546875" style="42"/>
    <col min="4095" max="4095" width="12.6640625" style="42" customWidth="1"/>
    <col min="4096" max="4097" width="15.6640625" style="42" customWidth="1"/>
    <col min="4098" max="4098" width="11.5546875" style="42"/>
    <col min="4099" max="4099" width="12" style="42" bestFit="1" customWidth="1"/>
    <col min="4100" max="4350" width="11.5546875" style="42"/>
    <col min="4351" max="4351" width="12.6640625" style="42" customWidth="1"/>
    <col min="4352" max="4353" width="15.6640625" style="42" customWidth="1"/>
    <col min="4354" max="4354" width="11.5546875" style="42"/>
    <col min="4355" max="4355" width="12" style="42" bestFit="1" customWidth="1"/>
    <col min="4356" max="4606" width="11.5546875" style="42"/>
    <col min="4607" max="4607" width="12.6640625" style="42" customWidth="1"/>
    <col min="4608" max="4609" width="15.6640625" style="42" customWidth="1"/>
    <col min="4610" max="4610" width="11.5546875" style="42"/>
    <col min="4611" max="4611" width="12" style="42" bestFit="1" customWidth="1"/>
    <col min="4612" max="4862" width="11.5546875" style="42"/>
    <col min="4863" max="4863" width="12.6640625" style="42" customWidth="1"/>
    <col min="4864" max="4865" width="15.6640625" style="42" customWidth="1"/>
    <col min="4866" max="4866" width="11.5546875" style="42"/>
    <col min="4867" max="4867" width="12" style="42" bestFit="1" customWidth="1"/>
    <col min="4868" max="5118" width="11.5546875" style="42"/>
    <col min="5119" max="5119" width="12.6640625" style="42" customWidth="1"/>
    <col min="5120" max="5121" width="15.6640625" style="42" customWidth="1"/>
    <col min="5122" max="5122" width="11.5546875" style="42"/>
    <col min="5123" max="5123" width="12" style="42" bestFit="1" customWidth="1"/>
    <col min="5124" max="5374" width="11.5546875" style="42"/>
    <col min="5375" max="5375" width="12.6640625" style="42" customWidth="1"/>
    <col min="5376" max="5377" width="15.6640625" style="42" customWidth="1"/>
    <col min="5378" max="5378" width="11.5546875" style="42"/>
    <col min="5379" max="5379" width="12" style="42" bestFit="1" customWidth="1"/>
    <col min="5380" max="5630" width="11.5546875" style="42"/>
    <col min="5631" max="5631" width="12.6640625" style="42" customWidth="1"/>
    <col min="5632" max="5633" width="15.6640625" style="42" customWidth="1"/>
    <col min="5634" max="5634" width="11.5546875" style="42"/>
    <col min="5635" max="5635" width="12" style="42" bestFit="1" customWidth="1"/>
    <col min="5636" max="5886" width="11.5546875" style="42"/>
    <col min="5887" max="5887" width="12.6640625" style="42" customWidth="1"/>
    <col min="5888" max="5889" width="15.6640625" style="42" customWidth="1"/>
    <col min="5890" max="5890" width="11.5546875" style="42"/>
    <col min="5891" max="5891" width="12" style="42" bestFit="1" customWidth="1"/>
    <col min="5892" max="6142" width="11.5546875" style="42"/>
    <col min="6143" max="6143" width="12.6640625" style="42" customWidth="1"/>
    <col min="6144" max="6145" width="15.6640625" style="42" customWidth="1"/>
    <col min="6146" max="6146" width="11.5546875" style="42"/>
    <col min="6147" max="6147" width="12" style="42" bestFit="1" customWidth="1"/>
    <col min="6148" max="6398" width="11.5546875" style="42"/>
    <col min="6399" max="6399" width="12.6640625" style="42" customWidth="1"/>
    <col min="6400" max="6401" width="15.6640625" style="42" customWidth="1"/>
    <col min="6402" max="6402" width="11.5546875" style="42"/>
    <col min="6403" max="6403" width="12" style="42" bestFit="1" customWidth="1"/>
    <col min="6404" max="6654" width="11.5546875" style="42"/>
    <col min="6655" max="6655" width="12.6640625" style="42" customWidth="1"/>
    <col min="6656" max="6657" width="15.6640625" style="42" customWidth="1"/>
    <col min="6658" max="6658" width="11.5546875" style="42"/>
    <col min="6659" max="6659" width="12" style="42" bestFit="1" customWidth="1"/>
    <col min="6660" max="6910" width="11.5546875" style="42"/>
    <col min="6911" max="6911" width="12.6640625" style="42" customWidth="1"/>
    <col min="6912" max="6913" width="15.6640625" style="42" customWidth="1"/>
    <col min="6914" max="6914" width="11.5546875" style="42"/>
    <col min="6915" max="6915" width="12" style="42" bestFit="1" customWidth="1"/>
    <col min="6916" max="7166" width="11.5546875" style="42"/>
    <col min="7167" max="7167" width="12.6640625" style="42" customWidth="1"/>
    <col min="7168" max="7169" width="15.6640625" style="42" customWidth="1"/>
    <col min="7170" max="7170" width="11.5546875" style="42"/>
    <col min="7171" max="7171" width="12" style="42" bestFit="1" customWidth="1"/>
    <col min="7172" max="7422" width="11.5546875" style="42"/>
    <col min="7423" max="7423" width="12.6640625" style="42" customWidth="1"/>
    <col min="7424" max="7425" width="15.6640625" style="42" customWidth="1"/>
    <col min="7426" max="7426" width="11.5546875" style="42"/>
    <col min="7427" max="7427" width="12" style="42" bestFit="1" customWidth="1"/>
    <col min="7428" max="7678" width="11.5546875" style="42"/>
    <col min="7679" max="7679" width="12.6640625" style="42" customWidth="1"/>
    <col min="7680" max="7681" width="15.6640625" style="42" customWidth="1"/>
    <col min="7682" max="7682" width="11.5546875" style="42"/>
    <col min="7683" max="7683" width="12" style="42" bestFit="1" customWidth="1"/>
    <col min="7684" max="7934" width="11.5546875" style="42"/>
    <col min="7935" max="7935" width="12.6640625" style="42" customWidth="1"/>
    <col min="7936" max="7937" width="15.6640625" style="42" customWidth="1"/>
    <col min="7938" max="7938" width="11.5546875" style="42"/>
    <col min="7939" max="7939" width="12" style="42" bestFit="1" customWidth="1"/>
    <col min="7940" max="8190" width="11.5546875" style="42"/>
    <col min="8191" max="8191" width="12.6640625" style="42" customWidth="1"/>
    <col min="8192" max="8193" width="15.6640625" style="42" customWidth="1"/>
    <col min="8194" max="8194" width="11.5546875" style="42"/>
    <col min="8195" max="8195" width="12" style="42" bestFit="1" customWidth="1"/>
    <col min="8196" max="8446" width="11.5546875" style="42"/>
    <col min="8447" max="8447" width="12.6640625" style="42" customWidth="1"/>
    <col min="8448" max="8449" width="15.6640625" style="42" customWidth="1"/>
    <col min="8450" max="8450" width="11.5546875" style="42"/>
    <col min="8451" max="8451" width="12" style="42" bestFit="1" customWidth="1"/>
    <col min="8452" max="8702" width="11.5546875" style="42"/>
    <col min="8703" max="8703" width="12.6640625" style="42" customWidth="1"/>
    <col min="8704" max="8705" width="15.6640625" style="42" customWidth="1"/>
    <col min="8706" max="8706" width="11.5546875" style="42"/>
    <col min="8707" max="8707" width="12" style="42" bestFit="1" customWidth="1"/>
    <col min="8708" max="8958" width="11.5546875" style="42"/>
    <col min="8959" max="8959" width="12.6640625" style="42" customWidth="1"/>
    <col min="8960" max="8961" width="15.6640625" style="42" customWidth="1"/>
    <col min="8962" max="8962" width="11.5546875" style="42"/>
    <col min="8963" max="8963" width="12" style="42" bestFit="1" customWidth="1"/>
    <col min="8964" max="9214" width="11.5546875" style="42"/>
    <col min="9215" max="9215" width="12.6640625" style="42" customWidth="1"/>
    <col min="9216" max="9217" width="15.6640625" style="42" customWidth="1"/>
    <col min="9218" max="9218" width="11.5546875" style="42"/>
    <col min="9219" max="9219" width="12" style="42" bestFit="1" customWidth="1"/>
    <col min="9220" max="9470" width="11.5546875" style="42"/>
    <col min="9471" max="9471" width="12.6640625" style="42" customWidth="1"/>
    <col min="9472" max="9473" width="15.6640625" style="42" customWidth="1"/>
    <col min="9474" max="9474" width="11.5546875" style="42"/>
    <col min="9475" max="9475" width="12" style="42" bestFit="1" customWidth="1"/>
    <col min="9476" max="9726" width="11.5546875" style="42"/>
    <col min="9727" max="9727" width="12.6640625" style="42" customWidth="1"/>
    <col min="9728" max="9729" width="15.6640625" style="42" customWidth="1"/>
    <col min="9730" max="9730" width="11.5546875" style="42"/>
    <col min="9731" max="9731" width="12" style="42" bestFit="1" customWidth="1"/>
    <col min="9732" max="9982" width="11.5546875" style="42"/>
    <col min="9983" max="9983" width="12.6640625" style="42" customWidth="1"/>
    <col min="9984" max="9985" width="15.6640625" style="42" customWidth="1"/>
    <col min="9986" max="9986" width="11.5546875" style="42"/>
    <col min="9987" max="9987" width="12" style="42" bestFit="1" customWidth="1"/>
    <col min="9988" max="10238" width="11.5546875" style="42"/>
    <col min="10239" max="10239" width="12.6640625" style="42" customWidth="1"/>
    <col min="10240" max="10241" width="15.6640625" style="42" customWidth="1"/>
    <col min="10242" max="10242" width="11.5546875" style="42"/>
    <col min="10243" max="10243" width="12" style="42" bestFit="1" customWidth="1"/>
    <col min="10244" max="10494" width="11.5546875" style="42"/>
    <col min="10495" max="10495" width="12.6640625" style="42" customWidth="1"/>
    <col min="10496" max="10497" width="15.6640625" style="42" customWidth="1"/>
    <col min="10498" max="10498" width="11.5546875" style="42"/>
    <col min="10499" max="10499" width="12" style="42" bestFit="1" customWidth="1"/>
    <col min="10500" max="10750" width="11.5546875" style="42"/>
    <col min="10751" max="10751" width="12.6640625" style="42" customWidth="1"/>
    <col min="10752" max="10753" width="15.6640625" style="42" customWidth="1"/>
    <col min="10754" max="10754" width="11.5546875" style="42"/>
    <col min="10755" max="10755" width="12" style="42" bestFit="1" customWidth="1"/>
    <col min="10756" max="11006" width="11.5546875" style="42"/>
    <col min="11007" max="11007" width="12.6640625" style="42" customWidth="1"/>
    <col min="11008" max="11009" width="15.6640625" style="42" customWidth="1"/>
    <col min="11010" max="11010" width="11.5546875" style="42"/>
    <col min="11011" max="11011" width="12" style="42" bestFit="1" customWidth="1"/>
    <col min="11012" max="11262" width="11.5546875" style="42"/>
    <col min="11263" max="11263" width="12.6640625" style="42" customWidth="1"/>
    <col min="11264" max="11265" width="15.6640625" style="42" customWidth="1"/>
    <col min="11266" max="11266" width="11.5546875" style="42"/>
    <col min="11267" max="11267" width="12" style="42" bestFit="1" customWidth="1"/>
    <col min="11268" max="11518" width="11.5546875" style="42"/>
    <col min="11519" max="11519" width="12.6640625" style="42" customWidth="1"/>
    <col min="11520" max="11521" width="15.6640625" style="42" customWidth="1"/>
    <col min="11522" max="11522" width="11.5546875" style="42"/>
    <col min="11523" max="11523" width="12" style="42" bestFit="1" customWidth="1"/>
    <col min="11524" max="11774" width="11.5546875" style="42"/>
    <col min="11775" max="11775" width="12.6640625" style="42" customWidth="1"/>
    <col min="11776" max="11777" width="15.6640625" style="42" customWidth="1"/>
    <col min="11778" max="11778" width="11.5546875" style="42"/>
    <col min="11779" max="11779" width="12" style="42" bestFit="1" customWidth="1"/>
    <col min="11780" max="12030" width="11.5546875" style="42"/>
    <col min="12031" max="12031" width="12.6640625" style="42" customWidth="1"/>
    <col min="12032" max="12033" width="15.6640625" style="42" customWidth="1"/>
    <col min="12034" max="12034" width="11.5546875" style="42"/>
    <col min="12035" max="12035" width="12" style="42" bestFit="1" customWidth="1"/>
    <col min="12036" max="12286" width="11.5546875" style="42"/>
    <col min="12287" max="12287" width="12.6640625" style="42" customWidth="1"/>
    <col min="12288" max="12289" width="15.6640625" style="42" customWidth="1"/>
    <col min="12290" max="12290" width="11.5546875" style="42"/>
    <col min="12291" max="12291" width="12" style="42" bestFit="1" customWidth="1"/>
    <col min="12292" max="12542" width="11.5546875" style="42"/>
    <col min="12543" max="12543" width="12.6640625" style="42" customWidth="1"/>
    <col min="12544" max="12545" width="15.6640625" style="42" customWidth="1"/>
    <col min="12546" max="12546" width="11.5546875" style="42"/>
    <col min="12547" max="12547" width="12" style="42" bestFit="1" customWidth="1"/>
    <col min="12548" max="12798" width="11.5546875" style="42"/>
    <col min="12799" max="12799" width="12.6640625" style="42" customWidth="1"/>
    <col min="12800" max="12801" width="15.6640625" style="42" customWidth="1"/>
    <col min="12802" max="12802" width="11.5546875" style="42"/>
    <col min="12803" max="12803" width="12" style="42" bestFit="1" customWidth="1"/>
    <col min="12804" max="13054" width="11.5546875" style="42"/>
    <col min="13055" max="13055" width="12.6640625" style="42" customWidth="1"/>
    <col min="13056" max="13057" width="15.6640625" style="42" customWidth="1"/>
    <col min="13058" max="13058" width="11.5546875" style="42"/>
    <col min="13059" max="13059" width="12" style="42" bestFit="1" customWidth="1"/>
    <col min="13060" max="13310" width="11.5546875" style="42"/>
    <col min="13311" max="13311" width="12.6640625" style="42" customWidth="1"/>
    <col min="13312" max="13313" width="15.6640625" style="42" customWidth="1"/>
    <col min="13314" max="13314" width="11.5546875" style="42"/>
    <col min="13315" max="13315" width="12" style="42" bestFit="1" customWidth="1"/>
    <col min="13316" max="13566" width="11.5546875" style="42"/>
    <col min="13567" max="13567" width="12.6640625" style="42" customWidth="1"/>
    <col min="13568" max="13569" width="15.6640625" style="42" customWidth="1"/>
    <col min="13570" max="13570" width="11.5546875" style="42"/>
    <col min="13571" max="13571" width="12" style="42" bestFit="1" customWidth="1"/>
    <col min="13572" max="13822" width="11.5546875" style="42"/>
    <col min="13823" max="13823" width="12.6640625" style="42" customWidth="1"/>
    <col min="13824" max="13825" width="15.6640625" style="42" customWidth="1"/>
    <col min="13826" max="13826" width="11.5546875" style="42"/>
    <col min="13827" max="13827" width="12" style="42" bestFit="1" customWidth="1"/>
    <col min="13828" max="14078" width="11.5546875" style="42"/>
    <col min="14079" max="14079" width="12.6640625" style="42" customWidth="1"/>
    <col min="14080" max="14081" width="15.6640625" style="42" customWidth="1"/>
    <col min="14082" max="14082" width="11.5546875" style="42"/>
    <col min="14083" max="14083" width="12" style="42" bestFit="1" customWidth="1"/>
    <col min="14084" max="14334" width="11.5546875" style="42"/>
    <col min="14335" max="14335" width="12.6640625" style="42" customWidth="1"/>
    <col min="14336" max="14337" width="15.6640625" style="42" customWidth="1"/>
    <col min="14338" max="14338" width="11.5546875" style="42"/>
    <col min="14339" max="14339" width="12" style="42" bestFit="1" customWidth="1"/>
    <col min="14340" max="14590" width="11.5546875" style="42"/>
    <col min="14591" max="14591" width="12.6640625" style="42" customWidth="1"/>
    <col min="14592" max="14593" width="15.6640625" style="42" customWidth="1"/>
    <col min="14594" max="14594" width="11.5546875" style="42"/>
    <col min="14595" max="14595" width="12" style="42" bestFit="1" customWidth="1"/>
    <col min="14596" max="14846" width="11.5546875" style="42"/>
    <col min="14847" max="14847" width="12.6640625" style="42" customWidth="1"/>
    <col min="14848" max="14849" width="15.6640625" style="42" customWidth="1"/>
    <col min="14850" max="14850" width="11.5546875" style="42"/>
    <col min="14851" max="14851" width="12" style="42" bestFit="1" customWidth="1"/>
    <col min="14852" max="15102" width="11.5546875" style="42"/>
    <col min="15103" max="15103" width="12.6640625" style="42" customWidth="1"/>
    <col min="15104" max="15105" width="15.6640625" style="42" customWidth="1"/>
    <col min="15106" max="15106" width="11.5546875" style="42"/>
    <col min="15107" max="15107" width="12" style="42" bestFit="1" customWidth="1"/>
    <col min="15108" max="15358" width="11.5546875" style="42"/>
    <col min="15359" max="15359" width="12.6640625" style="42" customWidth="1"/>
    <col min="15360" max="15361" width="15.6640625" style="42" customWidth="1"/>
    <col min="15362" max="15362" width="11.5546875" style="42"/>
    <col min="15363" max="15363" width="12" style="42" bestFit="1" customWidth="1"/>
    <col min="15364" max="15614" width="11.5546875" style="42"/>
    <col min="15615" max="15615" width="12.6640625" style="42" customWidth="1"/>
    <col min="15616" max="15617" width="15.6640625" style="42" customWidth="1"/>
    <col min="15618" max="15618" width="11.5546875" style="42"/>
    <col min="15619" max="15619" width="12" style="42" bestFit="1" customWidth="1"/>
    <col min="15620" max="15870" width="11.5546875" style="42"/>
    <col min="15871" max="15871" width="12.6640625" style="42" customWidth="1"/>
    <col min="15872" max="15873" width="15.6640625" style="42" customWidth="1"/>
    <col min="15874" max="15874" width="11.5546875" style="42"/>
    <col min="15875" max="15875" width="12" style="42" bestFit="1" customWidth="1"/>
    <col min="15876" max="16126" width="11.5546875" style="42"/>
    <col min="16127" max="16127" width="12.6640625" style="42" customWidth="1"/>
    <col min="16128" max="16129" width="15.6640625" style="42" customWidth="1"/>
    <col min="16130" max="16130" width="11.5546875" style="42"/>
    <col min="16131" max="16131" width="12" style="42" bestFit="1" customWidth="1"/>
    <col min="16132" max="16384" width="11.5546875" style="42"/>
  </cols>
  <sheetData>
    <row r="1" spans="1:6" ht="45" customHeight="1">
      <c r="A1" s="81" t="s">
        <v>400</v>
      </c>
      <c r="B1" s="81"/>
      <c r="C1" s="81"/>
      <c r="D1" s="81"/>
      <c r="E1" s="81"/>
      <c r="F1" s="81"/>
    </row>
    <row r="2" spans="1:6">
      <c r="B2" s="82"/>
    </row>
    <row r="3" spans="1:6">
      <c r="B3" s="82"/>
    </row>
    <row r="4" spans="1:6">
      <c r="B4" s="82"/>
    </row>
    <row r="5" spans="1:6">
      <c r="B5" s="82"/>
    </row>
    <row r="6" spans="1:6">
      <c r="B6" s="82"/>
    </row>
    <row r="7" spans="1:6">
      <c r="B7" s="82"/>
    </row>
    <row r="8" spans="1:6">
      <c r="B8" s="82"/>
    </row>
    <row r="9" spans="1:6">
      <c r="B9" s="82"/>
    </row>
    <row r="10" spans="1:6">
      <c r="B10" s="82"/>
    </row>
    <row r="11" spans="1:6">
      <c r="B11" s="82"/>
    </row>
    <row r="12" spans="1:6">
      <c r="B12" s="82"/>
    </row>
    <row r="13" spans="1:6">
      <c r="B13" s="82"/>
    </row>
    <row r="14" spans="1:6">
      <c r="B14" s="82"/>
    </row>
    <row r="15" spans="1:6">
      <c r="B15" s="82"/>
    </row>
    <row r="16" spans="1:6">
      <c r="B16" s="82"/>
    </row>
    <row r="17" spans="1:6">
      <c r="B17" s="82"/>
    </row>
    <row r="20" spans="1:6" ht="34.950000000000003" customHeight="1"/>
    <row r="21" spans="1:6" ht="18" customHeight="1"/>
    <row r="22" spans="1:6" ht="18" customHeight="1">
      <c r="F22" s="127"/>
    </row>
    <row r="23" spans="1:6" ht="40.5" customHeight="1">
      <c r="B23"/>
      <c r="E23"/>
    </row>
    <row r="24" spans="1:6" ht="18" customHeight="1" thickBot="1">
      <c r="A24" s="762"/>
      <c r="B24"/>
      <c r="E24"/>
    </row>
    <row r="25" spans="1:6" ht="42" customHeight="1">
      <c r="A25" s="727" t="s">
        <v>401</v>
      </c>
      <c r="B25" s="728" t="s">
        <v>402</v>
      </c>
      <c r="E25"/>
    </row>
    <row r="26" spans="1:6" ht="18" customHeight="1">
      <c r="A26" s="1062">
        <v>2002</v>
      </c>
      <c r="B26" s="1066">
        <v>3055</v>
      </c>
      <c r="E26"/>
    </row>
    <row r="27" spans="1:6" ht="18" customHeight="1">
      <c r="A27" s="1062">
        <v>2003</v>
      </c>
      <c r="B27" s="1066">
        <v>49712</v>
      </c>
      <c r="E27"/>
    </row>
    <row r="28" spans="1:6" ht="18" customHeight="1">
      <c r="A28" s="1062">
        <v>2004</v>
      </c>
      <c r="B28" s="1066">
        <v>70724</v>
      </c>
      <c r="E28"/>
    </row>
    <row r="29" spans="1:6" ht="18" customHeight="1">
      <c r="A29" s="1062">
        <v>2005</v>
      </c>
      <c r="B29" s="1066">
        <v>93169</v>
      </c>
      <c r="E29"/>
    </row>
    <row r="30" spans="1:6" ht="18" customHeight="1">
      <c r="A30" s="1062">
        <v>2006</v>
      </c>
      <c r="B30" s="1066">
        <v>137147</v>
      </c>
      <c r="E30"/>
    </row>
    <row r="31" spans="1:6" ht="18" customHeight="1">
      <c r="A31" s="1062">
        <v>2007</v>
      </c>
      <c r="B31" s="1066">
        <v>156423</v>
      </c>
      <c r="E31"/>
    </row>
    <row r="32" spans="1:6" ht="18" customHeight="1">
      <c r="A32" s="1062">
        <v>2008</v>
      </c>
      <c r="B32" s="1066">
        <v>165411</v>
      </c>
      <c r="E32"/>
    </row>
    <row r="33" spans="1:5" ht="18" customHeight="1">
      <c r="A33" s="1062">
        <v>2009</v>
      </c>
      <c r="B33" s="1066">
        <v>169670</v>
      </c>
      <c r="E33"/>
    </row>
    <row r="34" spans="1:5" ht="18" customHeight="1">
      <c r="A34" s="703">
        <v>2010</v>
      </c>
      <c r="B34" s="195">
        <v>183206</v>
      </c>
      <c r="E34"/>
    </row>
    <row r="35" spans="1:5" ht="18" customHeight="1">
      <c r="A35" s="703">
        <v>2011</v>
      </c>
      <c r="B35" s="195">
        <v>189134</v>
      </c>
      <c r="E35"/>
    </row>
    <row r="36" spans="1:5" ht="18" customHeight="1">
      <c r="A36" s="703">
        <v>2012</v>
      </c>
      <c r="B36" s="195">
        <v>195165</v>
      </c>
      <c r="E36"/>
    </row>
    <row r="37" spans="1:5" ht="18" customHeight="1">
      <c r="A37" s="703">
        <v>2013</v>
      </c>
      <c r="B37" s="195">
        <v>189526</v>
      </c>
      <c r="E37"/>
    </row>
    <row r="38" spans="1:5" ht="18" customHeight="1">
      <c r="A38" s="703">
        <v>2014</v>
      </c>
      <c r="B38" s="195">
        <v>181374</v>
      </c>
      <c r="E38"/>
    </row>
    <row r="39" spans="1:5" ht="18" customHeight="1">
      <c r="A39" s="703">
        <v>2015</v>
      </c>
      <c r="B39" s="195">
        <v>178257</v>
      </c>
      <c r="E39"/>
    </row>
    <row r="40" spans="1:5" ht="18" customHeight="1">
      <c r="A40" s="703">
        <v>2016</v>
      </c>
      <c r="B40" s="195">
        <v>179060</v>
      </c>
    </row>
    <row r="41" spans="1:5" ht="18" customHeight="1">
      <c r="A41" s="703">
        <v>2017</v>
      </c>
      <c r="B41" s="195">
        <v>179414</v>
      </c>
    </row>
    <row r="42" spans="1:5" ht="18" customHeight="1">
      <c r="A42" s="703">
        <v>2018</v>
      </c>
      <c r="B42" s="195">
        <v>181504</v>
      </c>
    </row>
    <row r="43" spans="1:5" ht="18" customHeight="1">
      <c r="A43" s="703">
        <v>2019</v>
      </c>
      <c r="B43" s="195">
        <v>198782</v>
      </c>
    </row>
    <row r="44" spans="1:5" ht="18" customHeight="1">
      <c r="A44" s="703">
        <v>2020</v>
      </c>
      <c r="B44" s="195">
        <v>200561</v>
      </c>
    </row>
    <row r="45" spans="1:5" ht="18" customHeight="1" thickBot="1">
      <c r="A45" s="970">
        <v>2021</v>
      </c>
      <c r="B45" s="978">
        <v>207828</v>
      </c>
    </row>
    <row r="46" spans="1:5" ht="18" customHeight="1"/>
    <row r="47" spans="1:5" ht="18" customHeight="1"/>
  </sheetData>
  <printOptions horizontalCentered="1"/>
  <pageMargins left="0" right="0" top="0.35433070866141736" bottom="0.31496062992125984" header="0" footer="0.19685039370078741"/>
  <pageSetup paperSize="9" scale="70"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37"/>
  <sheetViews>
    <sheetView zoomScaleNormal="100" workbookViewId="0">
      <selection activeCell="G32" sqref="G32"/>
    </sheetView>
  </sheetViews>
  <sheetFormatPr baseColWidth="10" defaultRowHeight="13.2"/>
  <cols>
    <col min="1" max="1" width="11.5546875" style="42"/>
    <col min="2" max="2" width="14.6640625" style="42" customWidth="1"/>
    <col min="3" max="3" width="14" style="42" customWidth="1"/>
    <col min="4" max="4" width="15.6640625" style="42" customWidth="1"/>
    <col min="5" max="5" width="13.6640625" style="42" customWidth="1"/>
    <col min="6" max="253" width="11.5546875" style="42"/>
    <col min="254" max="254" width="12.6640625" style="42" customWidth="1"/>
    <col min="255" max="256" width="15.6640625" style="42" customWidth="1"/>
    <col min="257" max="257" width="11.5546875" style="42"/>
    <col min="258" max="258" width="12" style="42" bestFit="1" customWidth="1"/>
    <col min="259" max="509" width="11.5546875" style="42"/>
    <col min="510" max="510" width="12.6640625" style="42" customWidth="1"/>
    <col min="511" max="512" width="15.6640625" style="42" customWidth="1"/>
    <col min="513" max="513" width="11.5546875" style="42"/>
    <col min="514" max="514" width="12" style="42" bestFit="1" customWidth="1"/>
    <col min="515" max="765" width="11.5546875" style="42"/>
    <col min="766" max="766" width="12.6640625" style="42" customWidth="1"/>
    <col min="767" max="768" width="15.6640625" style="42" customWidth="1"/>
    <col min="769" max="769" width="11.5546875" style="42"/>
    <col min="770" max="770" width="12" style="42" bestFit="1" customWidth="1"/>
    <col min="771" max="1021" width="11.5546875" style="42"/>
    <col min="1022" max="1022" width="12.6640625" style="42" customWidth="1"/>
    <col min="1023" max="1024" width="15.6640625" style="42" customWidth="1"/>
    <col min="1025" max="1025" width="11.5546875" style="42"/>
    <col min="1026" max="1026" width="12" style="42" bestFit="1" customWidth="1"/>
    <col min="1027" max="1277" width="11.5546875" style="42"/>
    <col min="1278" max="1278" width="12.6640625" style="42" customWidth="1"/>
    <col min="1279" max="1280" width="15.6640625" style="42" customWidth="1"/>
    <col min="1281" max="1281" width="11.5546875" style="42"/>
    <col min="1282" max="1282" width="12" style="42" bestFit="1" customWidth="1"/>
    <col min="1283" max="1533" width="11.5546875" style="42"/>
    <col min="1534" max="1534" width="12.6640625" style="42" customWidth="1"/>
    <col min="1535" max="1536" width="15.6640625" style="42" customWidth="1"/>
    <col min="1537" max="1537" width="11.5546875" style="42"/>
    <col min="1538" max="1538" width="12" style="42" bestFit="1" customWidth="1"/>
    <col min="1539" max="1789" width="11.5546875" style="42"/>
    <col min="1790" max="1790" width="12.6640625" style="42" customWidth="1"/>
    <col min="1791" max="1792" width="15.6640625" style="42" customWidth="1"/>
    <col min="1793" max="1793" width="11.5546875" style="42"/>
    <col min="1794" max="1794" width="12" style="42" bestFit="1" customWidth="1"/>
    <col min="1795" max="2045" width="11.5546875" style="42"/>
    <col min="2046" max="2046" width="12.6640625" style="42" customWidth="1"/>
    <col min="2047" max="2048" width="15.6640625" style="42" customWidth="1"/>
    <col min="2049" max="2049" width="11.5546875" style="42"/>
    <col min="2050" max="2050" width="12" style="42" bestFit="1" customWidth="1"/>
    <col min="2051" max="2301" width="11.5546875" style="42"/>
    <col min="2302" max="2302" width="12.6640625" style="42" customWidth="1"/>
    <col min="2303" max="2304" width="15.6640625" style="42" customWidth="1"/>
    <col min="2305" max="2305" width="11.5546875" style="42"/>
    <col min="2306" max="2306" width="12" style="42" bestFit="1" customWidth="1"/>
    <col min="2307" max="2557" width="11.5546875" style="42"/>
    <col min="2558" max="2558" width="12.6640625" style="42" customWidth="1"/>
    <col min="2559" max="2560" width="15.6640625" style="42" customWidth="1"/>
    <col min="2561" max="2561" width="11.5546875" style="42"/>
    <col min="2562" max="2562" width="12" style="42" bestFit="1" customWidth="1"/>
    <col min="2563" max="2813" width="11.5546875" style="42"/>
    <col min="2814" max="2814" width="12.6640625" style="42" customWidth="1"/>
    <col min="2815" max="2816" width="15.6640625" style="42" customWidth="1"/>
    <col min="2817" max="2817" width="11.5546875" style="42"/>
    <col min="2818" max="2818" width="12" style="42" bestFit="1" customWidth="1"/>
    <col min="2819" max="3069" width="11.5546875" style="42"/>
    <col min="3070" max="3070" width="12.6640625" style="42" customWidth="1"/>
    <col min="3071" max="3072" width="15.6640625" style="42" customWidth="1"/>
    <col min="3073" max="3073" width="11.5546875" style="42"/>
    <col min="3074" max="3074" width="12" style="42" bestFit="1" customWidth="1"/>
    <col min="3075" max="3325" width="11.5546875" style="42"/>
    <col min="3326" max="3326" width="12.6640625" style="42" customWidth="1"/>
    <col min="3327" max="3328" width="15.6640625" style="42" customWidth="1"/>
    <col min="3329" max="3329" width="11.5546875" style="42"/>
    <col min="3330" max="3330" width="12" style="42" bestFit="1" customWidth="1"/>
    <col min="3331" max="3581" width="11.5546875" style="42"/>
    <col min="3582" max="3582" width="12.6640625" style="42" customWidth="1"/>
    <col min="3583" max="3584" width="15.6640625" style="42" customWidth="1"/>
    <col min="3585" max="3585" width="11.5546875" style="42"/>
    <col min="3586" max="3586" width="12" style="42" bestFit="1" customWidth="1"/>
    <col min="3587" max="3837" width="11.5546875" style="42"/>
    <col min="3838" max="3838" width="12.6640625" style="42" customWidth="1"/>
    <col min="3839" max="3840" width="15.6640625" style="42" customWidth="1"/>
    <col min="3841" max="3841" width="11.5546875" style="42"/>
    <col min="3842" max="3842" width="12" style="42" bestFit="1" customWidth="1"/>
    <col min="3843" max="4093" width="11.5546875" style="42"/>
    <col min="4094" max="4094" width="12.6640625" style="42" customWidth="1"/>
    <col min="4095" max="4096" width="15.6640625" style="42" customWidth="1"/>
    <col min="4097" max="4097" width="11.5546875" style="42"/>
    <col min="4098" max="4098" width="12" style="42" bestFit="1" customWidth="1"/>
    <col min="4099" max="4349" width="11.5546875" style="42"/>
    <col min="4350" max="4350" width="12.6640625" style="42" customWidth="1"/>
    <col min="4351" max="4352" width="15.6640625" style="42" customWidth="1"/>
    <col min="4353" max="4353" width="11.5546875" style="42"/>
    <col min="4354" max="4354" width="12" style="42" bestFit="1" customWidth="1"/>
    <col min="4355" max="4605" width="11.5546875" style="42"/>
    <col min="4606" max="4606" width="12.6640625" style="42" customWidth="1"/>
    <col min="4607" max="4608" width="15.6640625" style="42" customWidth="1"/>
    <col min="4609" max="4609" width="11.5546875" style="42"/>
    <col min="4610" max="4610" width="12" style="42" bestFit="1" customWidth="1"/>
    <col min="4611" max="4861" width="11.5546875" style="42"/>
    <col min="4862" max="4862" width="12.6640625" style="42" customWidth="1"/>
    <col min="4863" max="4864" width="15.6640625" style="42" customWidth="1"/>
    <col min="4865" max="4865" width="11.5546875" style="42"/>
    <col min="4866" max="4866" width="12" style="42" bestFit="1" customWidth="1"/>
    <col min="4867" max="5117" width="11.5546875" style="42"/>
    <col min="5118" max="5118" width="12.6640625" style="42" customWidth="1"/>
    <col min="5119" max="5120" width="15.6640625" style="42" customWidth="1"/>
    <col min="5121" max="5121" width="11.5546875" style="42"/>
    <col min="5122" max="5122" width="12" style="42" bestFit="1" customWidth="1"/>
    <col min="5123" max="5373" width="11.5546875" style="42"/>
    <col min="5374" max="5374" width="12.6640625" style="42" customWidth="1"/>
    <col min="5375" max="5376" width="15.6640625" style="42" customWidth="1"/>
    <col min="5377" max="5377" width="11.5546875" style="42"/>
    <col min="5378" max="5378" width="12" style="42" bestFit="1" customWidth="1"/>
    <col min="5379" max="5629" width="11.5546875" style="42"/>
    <col min="5630" max="5630" width="12.6640625" style="42" customWidth="1"/>
    <col min="5631" max="5632" width="15.6640625" style="42" customWidth="1"/>
    <col min="5633" max="5633" width="11.5546875" style="42"/>
    <col min="5634" max="5634" width="12" style="42" bestFit="1" customWidth="1"/>
    <col min="5635" max="5885" width="11.5546875" style="42"/>
    <col min="5886" max="5886" width="12.6640625" style="42" customWidth="1"/>
    <col min="5887" max="5888" width="15.6640625" style="42" customWidth="1"/>
    <col min="5889" max="5889" width="11.5546875" style="42"/>
    <col min="5890" max="5890" width="12" style="42" bestFit="1" customWidth="1"/>
    <col min="5891" max="6141" width="11.5546875" style="42"/>
    <col min="6142" max="6142" width="12.6640625" style="42" customWidth="1"/>
    <col min="6143" max="6144" width="15.6640625" style="42" customWidth="1"/>
    <col min="6145" max="6145" width="11.5546875" style="42"/>
    <col min="6146" max="6146" width="12" style="42" bestFit="1" customWidth="1"/>
    <col min="6147" max="6397" width="11.5546875" style="42"/>
    <col min="6398" max="6398" width="12.6640625" style="42" customWidth="1"/>
    <col min="6399" max="6400" width="15.6640625" style="42" customWidth="1"/>
    <col min="6401" max="6401" width="11.5546875" style="42"/>
    <col min="6402" max="6402" width="12" style="42" bestFit="1" customWidth="1"/>
    <col min="6403" max="6653" width="11.5546875" style="42"/>
    <col min="6654" max="6654" width="12.6640625" style="42" customWidth="1"/>
    <col min="6655" max="6656" width="15.6640625" style="42" customWidth="1"/>
    <col min="6657" max="6657" width="11.5546875" style="42"/>
    <col min="6658" max="6658" width="12" style="42" bestFit="1" customWidth="1"/>
    <col min="6659" max="6909" width="11.5546875" style="42"/>
    <col min="6910" max="6910" width="12.6640625" style="42" customWidth="1"/>
    <col min="6911" max="6912" width="15.6640625" style="42" customWidth="1"/>
    <col min="6913" max="6913" width="11.5546875" style="42"/>
    <col min="6914" max="6914" width="12" style="42" bestFit="1" customWidth="1"/>
    <col min="6915" max="7165" width="11.5546875" style="42"/>
    <col min="7166" max="7166" width="12.6640625" style="42" customWidth="1"/>
    <col min="7167" max="7168" width="15.6640625" style="42" customWidth="1"/>
    <col min="7169" max="7169" width="11.5546875" style="42"/>
    <col min="7170" max="7170" width="12" style="42" bestFit="1" customWidth="1"/>
    <col min="7171" max="7421" width="11.5546875" style="42"/>
    <col min="7422" max="7422" width="12.6640625" style="42" customWidth="1"/>
    <col min="7423" max="7424" width="15.6640625" style="42" customWidth="1"/>
    <col min="7425" max="7425" width="11.5546875" style="42"/>
    <col min="7426" max="7426" width="12" style="42" bestFit="1" customWidth="1"/>
    <col min="7427" max="7677" width="11.5546875" style="42"/>
    <col min="7678" max="7678" width="12.6640625" style="42" customWidth="1"/>
    <col min="7679" max="7680" width="15.6640625" style="42" customWidth="1"/>
    <col min="7681" max="7681" width="11.5546875" style="42"/>
    <col min="7682" max="7682" width="12" style="42" bestFit="1" customWidth="1"/>
    <col min="7683" max="7933" width="11.5546875" style="42"/>
    <col min="7934" max="7934" width="12.6640625" style="42" customWidth="1"/>
    <col min="7935" max="7936" width="15.6640625" style="42" customWidth="1"/>
    <col min="7937" max="7937" width="11.5546875" style="42"/>
    <col min="7938" max="7938" width="12" style="42" bestFit="1" customWidth="1"/>
    <col min="7939" max="8189" width="11.5546875" style="42"/>
    <col min="8190" max="8190" width="12.6640625" style="42" customWidth="1"/>
    <col min="8191" max="8192" width="15.6640625" style="42" customWidth="1"/>
    <col min="8193" max="8193" width="11.5546875" style="42"/>
    <col min="8194" max="8194" width="12" style="42" bestFit="1" customWidth="1"/>
    <col min="8195" max="8445" width="11.5546875" style="42"/>
    <col min="8446" max="8446" width="12.6640625" style="42" customWidth="1"/>
    <col min="8447" max="8448" width="15.6640625" style="42" customWidth="1"/>
    <col min="8449" max="8449" width="11.5546875" style="42"/>
    <col min="8450" max="8450" width="12" style="42" bestFit="1" customWidth="1"/>
    <col min="8451" max="8701" width="11.5546875" style="42"/>
    <col min="8702" max="8702" width="12.6640625" style="42" customWidth="1"/>
    <col min="8703" max="8704" width="15.6640625" style="42" customWidth="1"/>
    <col min="8705" max="8705" width="11.5546875" style="42"/>
    <col min="8706" max="8706" width="12" style="42" bestFit="1" customWidth="1"/>
    <col min="8707" max="8957" width="11.5546875" style="42"/>
    <col min="8958" max="8958" width="12.6640625" style="42" customWidth="1"/>
    <col min="8959" max="8960" width="15.6640625" style="42" customWidth="1"/>
    <col min="8961" max="8961" width="11.5546875" style="42"/>
    <col min="8962" max="8962" width="12" style="42" bestFit="1" customWidth="1"/>
    <col min="8963" max="9213" width="11.5546875" style="42"/>
    <col min="9214" max="9214" width="12.6640625" style="42" customWidth="1"/>
    <col min="9215" max="9216" width="15.6640625" style="42" customWidth="1"/>
    <col min="9217" max="9217" width="11.5546875" style="42"/>
    <col min="9218" max="9218" width="12" style="42" bestFit="1" customWidth="1"/>
    <col min="9219" max="9469" width="11.5546875" style="42"/>
    <col min="9470" max="9470" width="12.6640625" style="42" customWidth="1"/>
    <col min="9471" max="9472" width="15.6640625" style="42" customWidth="1"/>
    <col min="9473" max="9473" width="11.5546875" style="42"/>
    <col min="9474" max="9474" width="12" style="42" bestFit="1" customWidth="1"/>
    <col min="9475" max="9725" width="11.5546875" style="42"/>
    <col min="9726" max="9726" width="12.6640625" style="42" customWidth="1"/>
    <col min="9727" max="9728" width="15.6640625" style="42" customWidth="1"/>
    <col min="9729" max="9729" width="11.5546875" style="42"/>
    <col min="9730" max="9730" width="12" style="42" bestFit="1" customWidth="1"/>
    <col min="9731" max="9981" width="11.5546875" style="42"/>
    <col min="9982" max="9982" width="12.6640625" style="42" customWidth="1"/>
    <col min="9983" max="9984" width="15.6640625" style="42" customWidth="1"/>
    <col min="9985" max="9985" width="11.5546875" style="42"/>
    <col min="9986" max="9986" width="12" style="42" bestFit="1" customWidth="1"/>
    <col min="9987" max="10237" width="11.5546875" style="42"/>
    <col min="10238" max="10238" width="12.6640625" style="42" customWidth="1"/>
    <col min="10239" max="10240" width="15.6640625" style="42" customWidth="1"/>
    <col min="10241" max="10241" width="11.5546875" style="42"/>
    <col min="10242" max="10242" width="12" style="42" bestFit="1" customWidth="1"/>
    <col min="10243" max="10493" width="11.5546875" style="42"/>
    <col min="10494" max="10494" width="12.6640625" style="42" customWidth="1"/>
    <col min="10495" max="10496" width="15.6640625" style="42" customWidth="1"/>
    <col min="10497" max="10497" width="11.5546875" style="42"/>
    <col min="10498" max="10498" width="12" style="42" bestFit="1" customWidth="1"/>
    <col min="10499" max="10749" width="11.5546875" style="42"/>
    <col min="10750" max="10750" width="12.6640625" style="42" customWidth="1"/>
    <col min="10751" max="10752" width="15.6640625" style="42" customWidth="1"/>
    <col min="10753" max="10753" width="11.5546875" style="42"/>
    <col min="10754" max="10754" width="12" style="42" bestFit="1" customWidth="1"/>
    <col min="10755" max="11005" width="11.5546875" style="42"/>
    <col min="11006" max="11006" width="12.6640625" style="42" customWidth="1"/>
    <col min="11007" max="11008" width="15.6640625" style="42" customWidth="1"/>
    <col min="11009" max="11009" width="11.5546875" style="42"/>
    <col min="11010" max="11010" width="12" style="42" bestFit="1" customWidth="1"/>
    <col min="11011" max="11261" width="11.5546875" style="42"/>
    <col min="11262" max="11262" width="12.6640625" style="42" customWidth="1"/>
    <col min="11263" max="11264" width="15.6640625" style="42" customWidth="1"/>
    <col min="11265" max="11265" width="11.5546875" style="42"/>
    <col min="11266" max="11266" width="12" style="42" bestFit="1" customWidth="1"/>
    <col min="11267" max="11517" width="11.5546875" style="42"/>
    <col min="11518" max="11518" width="12.6640625" style="42" customWidth="1"/>
    <col min="11519" max="11520" width="15.6640625" style="42" customWidth="1"/>
    <col min="11521" max="11521" width="11.5546875" style="42"/>
    <col min="11522" max="11522" width="12" style="42" bestFit="1" customWidth="1"/>
    <col min="11523" max="11773" width="11.5546875" style="42"/>
    <col min="11774" max="11774" width="12.6640625" style="42" customWidth="1"/>
    <col min="11775" max="11776" width="15.6640625" style="42" customWidth="1"/>
    <col min="11777" max="11777" width="11.5546875" style="42"/>
    <col min="11778" max="11778" width="12" style="42" bestFit="1" customWidth="1"/>
    <col min="11779" max="12029" width="11.5546875" style="42"/>
    <col min="12030" max="12030" width="12.6640625" style="42" customWidth="1"/>
    <col min="12031" max="12032" width="15.6640625" style="42" customWidth="1"/>
    <col min="12033" max="12033" width="11.5546875" style="42"/>
    <col min="12034" max="12034" width="12" style="42" bestFit="1" customWidth="1"/>
    <col min="12035" max="12285" width="11.5546875" style="42"/>
    <col min="12286" max="12286" width="12.6640625" style="42" customWidth="1"/>
    <col min="12287" max="12288" width="15.6640625" style="42" customWidth="1"/>
    <col min="12289" max="12289" width="11.5546875" style="42"/>
    <col min="12290" max="12290" width="12" style="42" bestFit="1" customWidth="1"/>
    <col min="12291" max="12541" width="11.5546875" style="42"/>
    <col min="12542" max="12542" width="12.6640625" style="42" customWidth="1"/>
    <col min="12543" max="12544" width="15.6640625" style="42" customWidth="1"/>
    <col min="12545" max="12545" width="11.5546875" style="42"/>
    <col min="12546" max="12546" width="12" style="42" bestFit="1" customWidth="1"/>
    <col min="12547" max="12797" width="11.5546875" style="42"/>
    <col min="12798" max="12798" width="12.6640625" style="42" customWidth="1"/>
    <col min="12799" max="12800" width="15.6640625" style="42" customWidth="1"/>
    <col min="12801" max="12801" width="11.5546875" style="42"/>
    <col min="12802" max="12802" width="12" style="42" bestFit="1" customWidth="1"/>
    <col min="12803" max="13053" width="11.5546875" style="42"/>
    <col min="13054" max="13054" width="12.6640625" style="42" customWidth="1"/>
    <col min="13055" max="13056" width="15.6640625" style="42" customWidth="1"/>
    <col min="13057" max="13057" width="11.5546875" style="42"/>
    <col min="13058" max="13058" width="12" style="42" bestFit="1" customWidth="1"/>
    <col min="13059" max="13309" width="11.5546875" style="42"/>
    <col min="13310" max="13310" width="12.6640625" style="42" customWidth="1"/>
    <col min="13311" max="13312" width="15.6640625" style="42" customWidth="1"/>
    <col min="13313" max="13313" width="11.5546875" style="42"/>
    <col min="13314" max="13314" width="12" style="42" bestFit="1" customWidth="1"/>
    <col min="13315" max="13565" width="11.5546875" style="42"/>
    <col min="13566" max="13566" width="12.6640625" style="42" customWidth="1"/>
    <col min="13567" max="13568" width="15.6640625" style="42" customWidth="1"/>
    <col min="13569" max="13569" width="11.5546875" style="42"/>
    <col min="13570" max="13570" width="12" style="42" bestFit="1" customWidth="1"/>
    <col min="13571" max="13821" width="11.5546875" style="42"/>
    <col min="13822" max="13822" width="12.6640625" style="42" customWidth="1"/>
    <col min="13823" max="13824" width="15.6640625" style="42" customWidth="1"/>
    <col min="13825" max="13825" width="11.5546875" style="42"/>
    <col min="13826" max="13826" width="12" style="42" bestFit="1" customWidth="1"/>
    <col min="13827" max="14077" width="11.5546875" style="42"/>
    <col min="14078" max="14078" width="12.6640625" style="42" customWidth="1"/>
    <col min="14079" max="14080" width="15.6640625" style="42" customWidth="1"/>
    <col min="14081" max="14081" width="11.5546875" style="42"/>
    <col min="14082" max="14082" width="12" style="42" bestFit="1" customWidth="1"/>
    <col min="14083" max="14333" width="11.5546875" style="42"/>
    <col min="14334" max="14334" width="12.6640625" style="42" customWidth="1"/>
    <col min="14335" max="14336" width="15.6640625" style="42" customWidth="1"/>
    <col min="14337" max="14337" width="11.5546875" style="42"/>
    <col min="14338" max="14338" width="12" style="42" bestFit="1" customWidth="1"/>
    <col min="14339" max="14589" width="11.5546875" style="42"/>
    <col min="14590" max="14590" width="12.6640625" style="42" customWidth="1"/>
    <col min="14591" max="14592" width="15.6640625" style="42" customWidth="1"/>
    <col min="14593" max="14593" width="11.5546875" style="42"/>
    <col min="14594" max="14594" width="12" style="42" bestFit="1" customWidth="1"/>
    <col min="14595" max="14845" width="11.5546875" style="42"/>
    <col min="14846" max="14846" width="12.6640625" style="42" customWidth="1"/>
    <col min="14847" max="14848" width="15.6640625" style="42" customWidth="1"/>
    <col min="14849" max="14849" width="11.5546875" style="42"/>
    <col min="14850" max="14850" width="12" style="42" bestFit="1" customWidth="1"/>
    <col min="14851" max="15101" width="11.5546875" style="42"/>
    <col min="15102" max="15102" width="12.6640625" style="42" customWidth="1"/>
    <col min="15103" max="15104" width="15.6640625" style="42" customWidth="1"/>
    <col min="15105" max="15105" width="11.5546875" style="42"/>
    <col min="15106" max="15106" width="12" style="42" bestFit="1" customWidth="1"/>
    <col min="15107" max="15357" width="11.5546875" style="42"/>
    <col min="15358" max="15358" width="12.6640625" style="42" customWidth="1"/>
    <col min="15359" max="15360" width="15.6640625" style="42" customWidth="1"/>
    <col min="15361" max="15361" width="11.5546875" style="42"/>
    <col min="15362" max="15362" width="12" style="42" bestFit="1" customWidth="1"/>
    <col min="15363" max="15613" width="11.5546875" style="42"/>
    <col min="15614" max="15614" width="12.6640625" style="42" customWidth="1"/>
    <col min="15615" max="15616" width="15.6640625" style="42" customWidth="1"/>
    <col min="15617" max="15617" width="11.5546875" style="42"/>
    <col min="15618" max="15618" width="12" style="42" bestFit="1" customWidth="1"/>
    <col min="15619" max="15869" width="11.5546875" style="42"/>
    <col min="15870" max="15870" width="12.6640625" style="42" customWidth="1"/>
    <col min="15871" max="15872" width="15.6640625" style="42" customWidth="1"/>
    <col min="15873" max="15873" width="11.5546875" style="42"/>
    <col min="15874" max="15874" width="12" style="42" bestFit="1" customWidth="1"/>
    <col min="15875" max="16125" width="11.5546875" style="42"/>
    <col min="16126" max="16126" width="12.6640625" style="42" customWidth="1"/>
    <col min="16127" max="16128" width="15.6640625" style="42" customWidth="1"/>
    <col min="16129" max="16129" width="11.5546875" style="42"/>
    <col min="16130" max="16130" width="12" style="42" bestFit="1" customWidth="1"/>
    <col min="16131" max="16384" width="11.5546875" style="42"/>
  </cols>
  <sheetData>
    <row r="1" spans="1:5" ht="45" customHeight="1">
      <c r="A1" s="81" t="s">
        <v>403</v>
      </c>
      <c r="B1" s="81"/>
      <c r="C1" s="81"/>
      <c r="D1" s="81"/>
      <c r="E1" s="80"/>
    </row>
    <row r="20" spans="1:3" ht="34.950000000000003" customHeight="1"/>
    <row r="21" spans="1:3" ht="18" customHeight="1"/>
    <row r="22" spans="1:3" ht="18" customHeight="1" thickBot="1">
      <c r="A22" s="762"/>
    </row>
    <row r="23" spans="1:3" ht="30.75" customHeight="1" thickBot="1">
      <c r="A23" s="713" t="s">
        <v>241</v>
      </c>
      <c r="B23" s="521" t="s">
        <v>404</v>
      </c>
      <c r="C23" s="729" t="s">
        <v>405</v>
      </c>
    </row>
    <row r="24" spans="1:3" ht="18" customHeight="1">
      <c r="A24" s="191">
        <v>2012</v>
      </c>
      <c r="B24" s="128">
        <v>0.9012</v>
      </c>
      <c r="C24" s="129">
        <v>9.8799999999999999E-2</v>
      </c>
    </row>
    <row r="25" spans="1:3" ht="18" customHeight="1">
      <c r="A25" s="192">
        <v>2013</v>
      </c>
      <c r="B25" s="130">
        <v>0.89119999999999999</v>
      </c>
      <c r="C25" s="131">
        <v>0.10879999999999999</v>
      </c>
    </row>
    <row r="26" spans="1:3" ht="18" customHeight="1">
      <c r="A26" s="192">
        <v>2014</v>
      </c>
      <c r="B26" s="130">
        <v>0.90310000000000001</v>
      </c>
      <c r="C26" s="131">
        <v>9.7299999999999998E-2</v>
      </c>
    </row>
    <row r="27" spans="1:3" ht="18" customHeight="1">
      <c r="A27" s="192">
        <v>2015</v>
      </c>
      <c r="B27" s="130">
        <v>0.92159999999999997</v>
      </c>
      <c r="C27" s="131">
        <v>7.6200000000000004E-2</v>
      </c>
    </row>
    <row r="28" spans="1:3" ht="18" customHeight="1">
      <c r="A28" s="192">
        <v>2016</v>
      </c>
      <c r="B28" s="130">
        <v>0.92279999999999995</v>
      </c>
      <c r="C28" s="131">
        <v>7.7100000000000002E-2</v>
      </c>
    </row>
    <row r="29" spans="1:3" ht="18" customHeight="1">
      <c r="A29" s="192">
        <v>2017</v>
      </c>
      <c r="B29" s="130">
        <v>0.93089999999999995</v>
      </c>
      <c r="C29" s="131">
        <v>6.9099999999999995E-2</v>
      </c>
    </row>
    <row r="30" spans="1:3" ht="18" customHeight="1">
      <c r="A30" s="192">
        <v>2018</v>
      </c>
      <c r="B30" s="902">
        <v>0.92</v>
      </c>
      <c r="C30" s="903">
        <v>0.08</v>
      </c>
    </row>
    <row r="31" spans="1:3" ht="18" customHeight="1">
      <c r="A31" s="192">
        <v>2019</v>
      </c>
      <c r="B31" s="902">
        <v>0.92</v>
      </c>
      <c r="C31" s="903">
        <v>0.08</v>
      </c>
    </row>
    <row r="32" spans="1:3" ht="18" customHeight="1">
      <c r="A32" s="192">
        <v>2020</v>
      </c>
      <c r="B32" s="902">
        <v>0.92</v>
      </c>
      <c r="C32" s="903">
        <v>0.08</v>
      </c>
    </row>
    <row r="33" spans="1:3" ht="18" customHeight="1" thickBot="1">
      <c r="A33" s="973">
        <v>2021</v>
      </c>
      <c r="B33" s="979">
        <v>0.91</v>
      </c>
      <c r="C33" s="980">
        <v>0.09</v>
      </c>
    </row>
    <row r="34" spans="1:3" ht="18" customHeight="1"/>
    <row r="35" spans="1:3" ht="18" customHeight="1"/>
    <row r="36" spans="1:3" ht="18" customHeight="1"/>
    <row r="37" spans="1:3" ht="18" customHeight="1"/>
  </sheetData>
  <printOptions horizontalCentered="1"/>
  <pageMargins left="0" right="0" top="0.35433070866141736" bottom="0.31496062992125984" header="0" footer="0.19685039370078741"/>
  <pageSetup paperSize="9" orientation="landscape"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44"/>
  <sheetViews>
    <sheetView zoomScaleNormal="100" workbookViewId="0">
      <selection activeCell="I34" sqref="I34"/>
    </sheetView>
  </sheetViews>
  <sheetFormatPr baseColWidth="10" defaultRowHeight="13.2"/>
  <cols>
    <col min="1" max="1" width="17.109375" style="42" customWidth="1"/>
    <col min="2" max="2" width="15.109375" style="42" customWidth="1"/>
    <col min="3" max="4" width="12.6640625" style="42" customWidth="1"/>
    <col min="5" max="5" width="13.6640625" style="42" customWidth="1"/>
    <col min="6" max="6" width="12.6640625" style="42" customWidth="1"/>
    <col min="7" max="258" width="11.5546875" style="42"/>
    <col min="259" max="262" width="12.6640625" style="42" customWidth="1"/>
    <col min="263" max="514" width="11.5546875" style="42"/>
    <col min="515" max="518" width="12.6640625" style="42" customWidth="1"/>
    <col min="519" max="770" width="11.5546875" style="42"/>
    <col min="771" max="774" width="12.6640625" style="42" customWidth="1"/>
    <col min="775" max="1026" width="11.5546875" style="42"/>
    <col min="1027" max="1030" width="12.6640625" style="42" customWidth="1"/>
    <col min="1031" max="1282" width="11.5546875" style="42"/>
    <col min="1283" max="1286" width="12.6640625" style="42" customWidth="1"/>
    <col min="1287" max="1538" width="11.5546875" style="42"/>
    <col min="1539" max="1542" width="12.6640625" style="42" customWidth="1"/>
    <col min="1543" max="1794" width="11.5546875" style="42"/>
    <col min="1795" max="1798" width="12.6640625" style="42" customWidth="1"/>
    <col min="1799" max="2050" width="11.5546875" style="42"/>
    <col min="2051" max="2054" width="12.6640625" style="42" customWidth="1"/>
    <col min="2055" max="2306" width="11.5546875" style="42"/>
    <col min="2307" max="2310" width="12.6640625" style="42" customWidth="1"/>
    <col min="2311" max="2562" width="11.5546875" style="42"/>
    <col min="2563" max="2566" width="12.6640625" style="42" customWidth="1"/>
    <col min="2567" max="2818" width="11.5546875" style="42"/>
    <col min="2819" max="2822" width="12.6640625" style="42" customWidth="1"/>
    <col min="2823" max="3074" width="11.5546875" style="42"/>
    <col min="3075" max="3078" width="12.6640625" style="42" customWidth="1"/>
    <col min="3079" max="3330" width="11.5546875" style="42"/>
    <col min="3331" max="3334" width="12.6640625" style="42" customWidth="1"/>
    <col min="3335" max="3586" width="11.5546875" style="42"/>
    <col min="3587" max="3590" width="12.6640625" style="42" customWidth="1"/>
    <col min="3591" max="3842" width="11.5546875" style="42"/>
    <col min="3843" max="3846" width="12.6640625" style="42" customWidth="1"/>
    <col min="3847" max="4098" width="11.5546875" style="42"/>
    <col min="4099" max="4102" width="12.6640625" style="42" customWidth="1"/>
    <col min="4103" max="4354" width="11.5546875" style="42"/>
    <col min="4355" max="4358" width="12.6640625" style="42" customWidth="1"/>
    <col min="4359" max="4610" width="11.5546875" style="42"/>
    <col min="4611" max="4614" width="12.6640625" style="42" customWidth="1"/>
    <col min="4615" max="4866" width="11.5546875" style="42"/>
    <col min="4867" max="4870" width="12.6640625" style="42" customWidth="1"/>
    <col min="4871" max="5122" width="11.5546875" style="42"/>
    <col min="5123" max="5126" width="12.6640625" style="42" customWidth="1"/>
    <col min="5127" max="5378" width="11.5546875" style="42"/>
    <col min="5379" max="5382" width="12.6640625" style="42" customWidth="1"/>
    <col min="5383" max="5634" width="11.5546875" style="42"/>
    <col min="5635" max="5638" width="12.6640625" style="42" customWidth="1"/>
    <col min="5639" max="5890" width="11.5546875" style="42"/>
    <col min="5891" max="5894" width="12.6640625" style="42" customWidth="1"/>
    <col min="5895" max="6146" width="11.5546875" style="42"/>
    <col min="6147" max="6150" width="12.6640625" style="42" customWidth="1"/>
    <col min="6151" max="6402" width="11.5546875" style="42"/>
    <col min="6403" max="6406" width="12.6640625" style="42" customWidth="1"/>
    <col min="6407" max="6658" width="11.5546875" style="42"/>
    <col min="6659" max="6662" width="12.6640625" style="42" customWidth="1"/>
    <col min="6663" max="6914" width="11.5546875" style="42"/>
    <col min="6915" max="6918" width="12.6640625" style="42" customWidth="1"/>
    <col min="6919" max="7170" width="11.5546875" style="42"/>
    <col min="7171" max="7174" width="12.6640625" style="42" customWidth="1"/>
    <col min="7175" max="7426" width="11.5546875" style="42"/>
    <col min="7427" max="7430" width="12.6640625" style="42" customWidth="1"/>
    <col min="7431" max="7682" width="11.5546875" style="42"/>
    <col min="7683" max="7686" width="12.6640625" style="42" customWidth="1"/>
    <col min="7687" max="7938" width="11.5546875" style="42"/>
    <col min="7939" max="7942" width="12.6640625" style="42" customWidth="1"/>
    <col min="7943" max="8194" width="11.5546875" style="42"/>
    <col min="8195" max="8198" width="12.6640625" style="42" customWidth="1"/>
    <col min="8199" max="8450" width="11.5546875" style="42"/>
    <col min="8451" max="8454" width="12.6640625" style="42" customWidth="1"/>
    <col min="8455" max="8706" width="11.5546875" style="42"/>
    <col min="8707" max="8710" width="12.6640625" style="42" customWidth="1"/>
    <col min="8711" max="8962" width="11.5546875" style="42"/>
    <col min="8963" max="8966" width="12.6640625" style="42" customWidth="1"/>
    <col min="8967" max="9218" width="11.5546875" style="42"/>
    <col min="9219" max="9222" width="12.6640625" style="42" customWidth="1"/>
    <col min="9223" max="9474" width="11.5546875" style="42"/>
    <col min="9475" max="9478" width="12.6640625" style="42" customWidth="1"/>
    <col min="9479" max="9730" width="11.5546875" style="42"/>
    <col min="9731" max="9734" width="12.6640625" style="42" customWidth="1"/>
    <col min="9735" max="9986" width="11.5546875" style="42"/>
    <col min="9987" max="9990" width="12.6640625" style="42" customWidth="1"/>
    <col min="9991" max="10242" width="11.5546875" style="42"/>
    <col min="10243" max="10246" width="12.6640625" style="42" customWidth="1"/>
    <col min="10247" max="10498" width="11.5546875" style="42"/>
    <col min="10499" max="10502" width="12.6640625" style="42" customWidth="1"/>
    <col min="10503" max="10754" width="11.5546875" style="42"/>
    <col min="10755" max="10758" width="12.6640625" style="42" customWidth="1"/>
    <col min="10759" max="11010" width="11.5546875" style="42"/>
    <col min="11011" max="11014" width="12.6640625" style="42" customWidth="1"/>
    <col min="11015" max="11266" width="11.5546875" style="42"/>
    <col min="11267" max="11270" width="12.6640625" style="42" customWidth="1"/>
    <col min="11271" max="11522" width="11.5546875" style="42"/>
    <col min="11523" max="11526" width="12.6640625" style="42" customWidth="1"/>
    <col min="11527" max="11778" width="11.5546875" style="42"/>
    <col min="11779" max="11782" width="12.6640625" style="42" customWidth="1"/>
    <col min="11783" max="12034" width="11.5546875" style="42"/>
    <col min="12035" max="12038" width="12.6640625" style="42" customWidth="1"/>
    <col min="12039" max="12290" width="11.5546875" style="42"/>
    <col min="12291" max="12294" width="12.6640625" style="42" customWidth="1"/>
    <col min="12295" max="12546" width="11.5546875" style="42"/>
    <col min="12547" max="12550" width="12.6640625" style="42" customWidth="1"/>
    <col min="12551" max="12802" width="11.5546875" style="42"/>
    <col min="12803" max="12806" width="12.6640625" style="42" customWidth="1"/>
    <col min="12807" max="13058" width="11.5546875" style="42"/>
    <col min="13059" max="13062" width="12.6640625" style="42" customWidth="1"/>
    <col min="13063" max="13314" width="11.5546875" style="42"/>
    <col min="13315" max="13318" width="12.6640625" style="42" customWidth="1"/>
    <col min="13319" max="13570" width="11.5546875" style="42"/>
    <col min="13571" max="13574" width="12.6640625" style="42" customWidth="1"/>
    <col min="13575" max="13826" width="11.5546875" style="42"/>
    <col min="13827" max="13830" width="12.6640625" style="42" customWidth="1"/>
    <col min="13831" max="14082" width="11.5546875" style="42"/>
    <col min="14083" max="14086" width="12.6640625" style="42" customWidth="1"/>
    <col min="14087" max="14338" width="11.5546875" style="42"/>
    <col min="14339" max="14342" width="12.6640625" style="42" customWidth="1"/>
    <col min="14343" max="14594" width="11.5546875" style="42"/>
    <col min="14595" max="14598" width="12.6640625" style="42" customWidth="1"/>
    <col min="14599" max="14850" width="11.5546875" style="42"/>
    <col min="14851" max="14854" width="12.6640625" style="42" customWidth="1"/>
    <col min="14855" max="15106" width="11.5546875" style="42"/>
    <col min="15107" max="15110" width="12.6640625" style="42" customWidth="1"/>
    <col min="15111" max="15362" width="11.5546875" style="42"/>
    <col min="15363" max="15366" width="12.6640625" style="42" customWidth="1"/>
    <col min="15367" max="15618" width="11.5546875" style="42"/>
    <col min="15619" max="15622" width="12.6640625" style="42" customWidth="1"/>
    <col min="15623" max="15874" width="11.5546875" style="42"/>
    <col min="15875" max="15878" width="12.6640625" style="42" customWidth="1"/>
    <col min="15879" max="16130" width="11.5546875" style="42"/>
    <col min="16131" max="16134" width="12.6640625" style="42" customWidth="1"/>
    <col min="16135" max="16384" width="11.5546875" style="42"/>
  </cols>
  <sheetData>
    <row r="1" spans="1:9" ht="45" customHeight="1">
      <c r="A1" s="81" t="s">
        <v>406</v>
      </c>
      <c r="B1" s="81"/>
      <c r="C1" s="81"/>
      <c r="D1" s="81"/>
      <c r="E1" s="81"/>
      <c r="F1" s="81"/>
      <c r="G1" s="81"/>
      <c r="H1" s="81"/>
      <c r="I1" s="80"/>
    </row>
    <row r="2" spans="1:9">
      <c r="B2" s="82"/>
    </row>
    <row r="3" spans="1:9">
      <c r="B3" s="82"/>
    </row>
    <row r="27" spans="1:5">
      <c r="A27" s="762"/>
    </row>
    <row r="28" spans="1:5" ht="13.8" thickBot="1"/>
    <row r="29" spans="1:5" ht="34.950000000000003" customHeight="1" thickBot="1">
      <c r="A29" s="521" t="s">
        <v>401</v>
      </c>
      <c r="B29" s="729" t="s">
        <v>407</v>
      </c>
      <c r="C29" s="713" t="s">
        <v>408</v>
      </c>
      <c r="D29" s="729" t="s">
        <v>409</v>
      </c>
      <c r="E29" s="713" t="s">
        <v>410</v>
      </c>
    </row>
    <row r="30" spans="1:5" ht="18" customHeight="1">
      <c r="A30" s="1067">
        <v>2009</v>
      </c>
      <c r="B30" s="1068">
        <v>130077</v>
      </c>
      <c r="C30" s="1068">
        <v>5880</v>
      </c>
      <c r="D30" s="1068">
        <v>40173</v>
      </c>
      <c r="E30" s="1069">
        <v>169670</v>
      </c>
    </row>
    <row r="31" spans="1:5" ht="18" customHeight="1">
      <c r="A31" s="192">
        <v>2010</v>
      </c>
      <c r="B31" s="220">
        <v>126722</v>
      </c>
      <c r="C31" s="220">
        <v>5687</v>
      </c>
      <c r="D31" s="220">
        <v>42319</v>
      </c>
      <c r="E31" s="199">
        <v>183242</v>
      </c>
    </row>
    <row r="32" spans="1:5" ht="18" customHeight="1">
      <c r="A32" s="192">
        <v>2011</v>
      </c>
      <c r="B32" s="220">
        <v>118944</v>
      </c>
      <c r="C32" s="220">
        <v>5162</v>
      </c>
      <c r="D32" s="220">
        <v>46264</v>
      </c>
      <c r="E32" s="199">
        <v>188235</v>
      </c>
    </row>
    <row r="33" spans="1:5" ht="18" customHeight="1">
      <c r="A33" s="192">
        <v>2012</v>
      </c>
      <c r="B33" s="220">
        <v>114561</v>
      </c>
      <c r="C33" s="220">
        <v>3580</v>
      </c>
      <c r="D33" s="220">
        <v>47321</v>
      </c>
      <c r="E33" s="199">
        <v>195282</v>
      </c>
    </row>
    <row r="34" spans="1:5" ht="18" customHeight="1">
      <c r="A34" s="192">
        <v>2013</v>
      </c>
      <c r="B34" s="220">
        <v>109332</v>
      </c>
      <c r="C34" s="220">
        <v>3012</v>
      </c>
      <c r="D34" s="220">
        <v>51592</v>
      </c>
      <c r="E34" s="199">
        <v>189526</v>
      </c>
    </row>
    <row r="35" spans="1:5" ht="18" customHeight="1">
      <c r="A35" s="192">
        <v>2014</v>
      </c>
      <c r="B35" s="220">
        <v>106945</v>
      </c>
      <c r="C35" s="220">
        <v>2347</v>
      </c>
      <c r="D35" s="220">
        <v>53742</v>
      </c>
      <c r="E35" s="199">
        <v>181366</v>
      </c>
    </row>
    <row r="36" spans="1:5" ht="18" customHeight="1">
      <c r="A36" s="192">
        <v>2015</v>
      </c>
      <c r="B36" s="220">
        <v>96432</v>
      </c>
      <c r="C36" s="220">
        <v>1819</v>
      </c>
      <c r="D36" s="220">
        <v>53598</v>
      </c>
      <c r="E36" s="199">
        <v>178257</v>
      </c>
    </row>
    <row r="37" spans="1:5" ht="18" customHeight="1">
      <c r="A37" s="192">
        <v>2016</v>
      </c>
      <c r="B37" s="220">
        <v>96513</v>
      </c>
      <c r="C37" s="220">
        <v>2276</v>
      </c>
      <c r="D37" s="220">
        <v>57092</v>
      </c>
      <c r="E37" s="199">
        <v>179060</v>
      </c>
    </row>
    <row r="38" spans="1:5" ht="18" customHeight="1">
      <c r="A38" s="192">
        <v>2017</v>
      </c>
      <c r="B38" s="220">
        <v>100458</v>
      </c>
      <c r="C38" s="220">
        <v>1082</v>
      </c>
      <c r="D38" s="220">
        <v>59112</v>
      </c>
      <c r="E38" s="199">
        <v>179414</v>
      </c>
    </row>
    <row r="39" spans="1:5" ht="18" customHeight="1">
      <c r="A39" s="192">
        <v>2018</v>
      </c>
      <c r="B39" s="904">
        <v>101358</v>
      </c>
      <c r="C39" s="904">
        <v>657</v>
      </c>
      <c r="D39" s="904">
        <v>62077</v>
      </c>
      <c r="E39" s="905">
        <v>181504</v>
      </c>
    </row>
    <row r="40" spans="1:5" ht="18" customHeight="1">
      <c r="A40" s="192">
        <v>2019</v>
      </c>
      <c r="B40" s="904">
        <v>60007</v>
      </c>
      <c r="C40" s="904">
        <v>394</v>
      </c>
      <c r="D40" s="904">
        <v>75033</v>
      </c>
      <c r="E40" s="905">
        <v>183049</v>
      </c>
    </row>
    <row r="41" spans="1:5" ht="18" customHeight="1">
      <c r="A41" s="192">
        <v>2020</v>
      </c>
      <c r="B41" s="904">
        <v>45586</v>
      </c>
      <c r="C41" s="904">
        <v>0</v>
      </c>
      <c r="D41" s="904">
        <v>122782</v>
      </c>
      <c r="E41" s="905">
        <v>184892</v>
      </c>
    </row>
    <row r="42" spans="1:5" ht="18" customHeight="1" thickBot="1">
      <c r="A42" s="973">
        <v>2021</v>
      </c>
      <c r="B42" s="981">
        <v>45806</v>
      </c>
      <c r="C42" s="981">
        <v>0</v>
      </c>
      <c r="D42" s="981">
        <v>121325</v>
      </c>
      <c r="E42" s="926">
        <v>188809</v>
      </c>
    </row>
    <row r="44" spans="1:5">
      <c r="A44" s="244" t="s">
        <v>411</v>
      </c>
    </row>
  </sheetData>
  <printOptions horizontalCentered="1"/>
  <pageMargins left="0" right="0" top="0.35433070866141736" bottom="0.31496062992125984" header="0" footer="0.19685039370078741"/>
  <pageSetup paperSize="9" scale="83" orientation="landscape"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10"/>
  <sheetViews>
    <sheetView workbookViewId="0">
      <selection activeCell="B6" sqref="B6"/>
    </sheetView>
  </sheetViews>
  <sheetFormatPr baseColWidth="10" defaultRowHeight="13.2"/>
  <cols>
    <col min="1" max="1" width="41.6640625" style="42" customWidth="1"/>
    <col min="2" max="2" width="16.6640625" style="42" customWidth="1"/>
    <col min="3" max="3" width="16.5546875" style="42" customWidth="1"/>
    <col min="4" max="4" width="2.33203125" style="42" customWidth="1"/>
    <col min="5" max="5" width="11.5546875" style="9" customWidth="1"/>
    <col min="6" max="6" width="12.6640625" style="9" customWidth="1"/>
    <col min="7" max="256" width="11.5546875" style="42"/>
    <col min="257" max="257" width="41.6640625" style="42" customWidth="1"/>
    <col min="258" max="259" width="17.6640625" style="42" customWidth="1"/>
    <col min="260" max="260" width="4.6640625" style="42" customWidth="1"/>
    <col min="261" max="262" width="14.6640625" style="42" customWidth="1"/>
    <col min="263" max="512" width="11.5546875" style="42"/>
    <col min="513" max="513" width="41.6640625" style="42" customWidth="1"/>
    <col min="514" max="515" width="17.6640625" style="42" customWidth="1"/>
    <col min="516" max="516" width="4.6640625" style="42" customWidth="1"/>
    <col min="517" max="518" width="14.6640625" style="42" customWidth="1"/>
    <col min="519" max="768" width="11.5546875" style="42"/>
    <col min="769" max="769" width="41.6640625" style="42" customWidth="1"/>
    <col min="770" max="771" width="17.6640625" style="42" customWidth="1"/>
    <col min="772" max="772" width="4.6640625" style="42" customWidth="1"/>
    <col min="773" max="774" width="14.6640625" style="42" customWidth="1"/>
    <col min="775" max="1024" width="11.5546875" style="42"/>
    <col min="1025" max="1025" width="41.6640625" style="42" customWidth="1"/>
    <col min="1026" max="1027" width="17.6640625" style="42" customWidth="1"/>
    <col min="1028" max="1028" width="4.6640625" style="42" customWidth="1"/>
    <col min="1029" max="1030" width="14.6640625" style="42" customWidth="1"/>
    <col min="1031" max="1280" width="11.5546875" style="42"/>
    <col min="1281" max="1281" width="41.6640625" style="42" customWidth="1"/>
    <col min="1282" max="1283" width="17.6640625" style="42" customWidth="1"/>
    <col min="1284" max="1284" width="4.6640625" style="42" customWidth="1"/>
    <col min="1285" max="1286" width="14.6640625" style="42" customWidth="1"/>
    <col min="1287" max="1536" width="11.5546875" style="42"/>
    <col min="1537" max="1537" width="41.6640625" style="42" customWidth="1"/>
    <col min="1538" max="1539" width="17.6640625" style="42" customWidth="1"/>
    <col min="1540" max="1540" width="4.6640625" style="42" customWidth="1"/>
    <col min="1541" max="1542" width="14.6640625" style="42" customWidth="1"/>
    <col min="1543" max="1792" width="11.5546875" style="42"/>
    <col min="1793" max="1793" width="41.6640625" style="42" customWidth="1"/>
    <col min="1794" max="1795" width="17.6640625" style="42" customWidth="1"/>
    <col min="1796" max="1796" width="4.6640625" style="42" customWidth="1"/>
    <col min="1797" max="1798" width="14.6640625" style="42" customWidth="1"/>
    <col min="1799" max="2048" width="11.5546875" style="42"/>
    <col min="2049" max="2049" width="41.6640625" style="42" customWidth="1"/>
    <col min="2050" max="2051" width="17.6640625" style="42" customWidth="1"/>
    <col min="2052" max="2052" width="4.6640625" style="42" customWidth="1"/>
    <col min="2053" max="2054" width="14.6640625" style="42" customWidth="1"/>
    <col min="2055" max="2304" width="11.5546875" style="42"/>
    <col min="2305" max="2305" width="41.6640625" style="42" customWidth="1"/>
    <col min="2306" max="2307" width="17.6640625" style="42" customWidth="1"/>
    <col min="2308" max="2308" width="4.6640625" style="42" customWidth="1"/>
    <col min="2309" max="2310" width="14.6640625" style="42" customWidth="1"/>
    <col min="2311" max="2560" width="11.5546875" style="42"/>
    <col min="2561" max="2561" width="41.6640625" style="42" customWidth="1"/>
    <col min="2562" max="2563" width="17.6640625" style="42" customWidth="1"/>
    <col min="2564" max="2564" width="4.6640625" style="42" customWidth="1"/>
    <col min="2565" max="2566" width="14.6640625" style="42" customWidth="1"/>
    <col min="2567" max="2816" width="11.5546875" style="42"/>
    <col min="2817" max="2817" width="41.6640625" style="42" customWidth="1"/>
    <col min="2818" max="2819" width="17.6640625" style="42" customWidth="1"/>
    <col min="2820" max="2820" width="4.6640625" style="42" customWidth="1"/>
    <col min="2821" max="2822" width="14.6640625" style="42" customWidth="1"/>
    <col min="2823" max="3072" width="11.5546875" style="42"/>
    <col min="3073" max="3073" width="41.6640625" style="42" customWidth="1"/>
    <col min="3074" max="3075" width="17.6640625" style="42" customWidth="1"/>
    <col min="3076" max="3076" width="4.6640625" style="42" customWidth="1"/>
    <col min="3077" max="3078" width="14.6640625" style="42" customWidth="1"/>
    <col min="3079" max="3328" width="11.5546875" style="42"/>
    <col min="3329" max="3329" width="41.6640625" style="42" customWidth="1"/>
    <col min="3330" max="3331" width="17.6640625" style="42" customWidth="1"/>
    <col min="3332" max="3332" width="4.6640625" style="42" customWidth="1"/>
    <col min="3333" max="3334" width="14.6640625" style="42" customWidth="1"/>
    <col min="3335" max="3584" width="11.5546875" style="42"/>
    <col min="3585" max="3585" width="41.6640625" style="42" customWidth="1"/>
    <col min="3586" max="3587" width="17.6640625" style="42" customWidth="1"/>
    <col min="3588" max="3588" width="4.6640625" style="42" customWidth="1"/>
    <col min="3589" max="3590" width="14.6640625" style="42" customWidth="1"/>
    <col min="3591" max="3840" width="11.5546875" style="42"/>
    <col min="3841" max="3841" width="41.6640625" style="42" customWidth="1"/>
    <col min="3842" max="3843" width="17.6640625" style="42" customWidth="1"/>
    <col min="3844" max="3844" width="4.6640625" style="42" customWidth="1"/>
    <col min="3845" max="3846" width="14.6640625" style="42" customWidth="1"/>
    <col min="3847" max="4096" width="11.5546875" style="42"/>
    <col min="4097" max="4097" width="41.6640625" style="42" customWidth="1"/>
    <col min="4098" max="4099" width="17.6640625" style="42" customWidth="1"/>
    <col min="4100" max="4100" width="4.6640625" style="42" customWidth="1"/>
    <col min="4101" max="4102" width="14.6640625" style="42" customWidth="1"/>
    <col min="4103" max="4352" width="11.5546875" style="42"/>
    <col min="4353" max="4353" width="41.6640625" style="42" customWidth="1"/>
    <col min="4354" max="4355" width="17.6640625" style="42" customWidth="1"/>
    <col min="4356" max="4356" width="4.6640625" style="42" customWidth="1"/>
    <col min="4357" max="4358" width="14.6640625" style="42" customWidth="1"/>
    <col min="4359" max="4608" width="11.5546875" style="42"/>
    <col min="4609" max="4609" width="41.6640625" style="42" customWidth="1"/>
    <col min="4610" max="4611" width="17.6640625" style="42" customWidth="1"/>
    <col min="4612" max="4612" width="4.6640625" style="42" customWidth="1"/>
    <col min="4613" max="4614" width="14.6640625" style="42" customWidth="1"/>
    <col min="4615" max="4864" width="11.5546875" style="42"/>
    <col min="4865" max="4865" width="41.6640625" style="42" customWidth="1"/>
    <col min="4866" max="4867" width="17.6640625" style="42" customWidth="1"/>
    <col min="4868" max="4868" width="4.6640625" style="42" customWidth="1"/>
    <col min="4869" max="4870" width="14.6640625" style="42" customWidth="1"/>
    <col min="4871" max="5120" width="11.5546875" style="42"/>
    <col min="5121" max="5121" width="41.6640625" style="42" customWidth="1"/>
    <col min="5122" max="5123" width="17.6640625" style="42" customWidth="1"/>
    <col min="5124" max="5124" width="4.6640625" style="42" customWidth="1"/>
    <col min="5125" max="5126" width="14.6640625" style="42" customWidth="1"/>
    <col min="5127" max="5376" width="11.5546875" style="42"/>
    <col min="5377" max="5377" width="41.6640625" style="42" customWidth="1"/>
    <col min="5378" max="5379" width="17.6640625" style="42" customWidth="1"/>
    <col min="5380" max="5380" width="4.6640625" style="42" customWidth="1"/>
    <col min="5381" max="5382" width="14.6640625" style="42" customWidth="1"/>
    <col min="5383" max="5632" width="11.5546875" style="42"/>
    <col min="5633" max="5633" width="41.6640625" style="42" customWidth="1"/>
    <col min="5634" max="5635" width="17.6640625" style="42" customWidth="1"/>
    <col min="5636" max="5636" width="4.6640625" style="42" customWidth="1"/>
    <col min="5637" max="5638" width="14.6640625" style="42" customWidth="1"/>
    <col min="5639" max="5888" width="11.5546875" style="42"/>
    <col min="5889" max="5889" width="41.6640625" style="42" customWidth="1"/>
    <col min="5890" max="5891" width="17.6640625" style="42" customWidth="1"/>
    <col min="5892" max="5892" width="4.6640625" style="42" customWidth="1"/>
    <col min="5893" max="5894" width="14.6640625" style="42" customWidth="1"/>
    <col min="5895" max="6144" width="11.5546875" style="42"/>
    <col min="6145" max="6145" width="41.6640625" style="42" customWidth="1"/>
    <col min="6146" max="6147" width="17.6640625" style="42" customWidth="1"/>
    <col min="6148" max="6148" width="4.6640625" style="42" customWidth="1"/>
    <col min="6149" max="6150" width="14.6640625" style="42" customWidth="1"/>
    <col min="6151" max="6400" width="11.5546875" style="42"/>
    <col min="6401" max="6401" width="41.6640625" style="42" customWidth="1"/>
    <col min="6402" max="6403" width="17.6640625" style="42" customWidth="1"/>
    <col min="6404" max="6404" width="4.6640625" style="42" customWidth="1"/>
    <col min="6405" max="6406" width="14.6640625" style="42" customWidth="1"/>
    <col min="6407" max="6656" width="11.5546875" style="42"/>
    <col min="6657" max="6657" width="41.6640625" style="42" customWidth="1"/>
    <col min="6658" max="6659" width="17.6640625" style="42" customWidth="1"/>
    <col min="6660" max="6660" width="4.6640625" style="42" customWidth="1"/>
    <col min="6661" max="6662" width="14.6640625" style="42" customWidth="1"/>
    <col min="6663" max="6912" width="11.5546875" style="42"/>
    <col min="6913" max="6913" width="41.6640625" style="42" customWidth="1"/>
    <col min="6914" max="6915" width="17.6640625" style="42" customWidth="1"/>
    <col min="6916" max="6916" width="4.6640625" style="42" customWidth="1"/>
    <col min="6917" max="6918" width="14.6640625" style="42" customWidth="1"/>
    <col min="6919" max="7168" width="11.5546875" style="42"/>
    <col min="7169" max="7169" width="41.6640625" style="42" customWidth="1"/>
    <col min="7170" max="7171" width="17.6640625" style="42" customWidth="1"/>
    <col min="7172" max="7172" width="4.6640625" style="42" customWidth="1"/>
    <col min="7173" max="7174" width="14.6640625" style="42" customWidth="1"/>
    <col min="7175" max="7424" width="11.5546875" style="42"/>
    <col min="7425" max="7425" width="41.6640625" style="42" customWidth="1"/>
    <col min="7426" max="7427" width="17.6640625" style="42" customWidth="1"/>
    <col min="7428" max="7428" width="4.6640625" style="42" customWidth="1"/>
    <col min="7429" max="7430" width="14.6640625" style="42" customWidth="1"/>
    <col min="7431" max="7680" width="11.5546875" style="42"/>
    <col min="7681" max="7681" width="41.6640625" style="42" customWidth="1"/>
    <col min="7682" max="7683" width="17.6640625" style="42" customWidth="1"/>
    <col min="7684" max="7684" width="4.6640625" style="42" customWidth="1"/>
    <col min="7685" max="7686" width="14.6640625" style="42" customWidth="1"/>
    <col min="7687" max="7936" width="11.5546875" style="42"/>
    <col min="7937" max="7937" width="41.6640625" style="42" customWidth="1"/>
    <col min="7938" max="7939" width="17.6640625" style="42" customWidth="1"/>
    <col min="7940" max="7940" width="4.6640625" style="42" customWidth="1"/>
    <col min="7941" max="7942" width="14.6640625" style="42" customWidth="1"/>
    <col min="7943" max="8192" width="11.5546875" style="42"/>
    <col min="8193" max="8193" width="41.6640625" style="42" customWidth="1"/>
    <col min="8194" max="8195" width="17.6640625" style="42" customWidth="1"/>
    <col min="8196" max="8196" width="4.6640625" style="42" customWidth="1"/>
    <col min="8197" max="8198" width="14.6640625" style="42" customWidth="1"/>
    <col min="8199" max="8448" width="11.5546875" style="42"/>
    <col min="8449" max="8449" width="41.6640625" style="42" customWidth="1"/>
    <col min="8450" max="8451" width="17.6640625" style="42" customWidth="1"/>
    <col min="8452" max="8452" width="4.6640625" style="42" customWidth="1"/>
    <col min="8453" max="8454" width="14.6640625" style="42" customWidth="1"/>
    <col min="8455" max="8704" width="11.5546875" style="42"/>
    <col min="8705" max="8705" width="41.6640625" style="42" customWidth="1"/>
    <col min="8706" max="8707" width="17.6640625" style="42" customWidth="1"/>
    <col min="8708" max="8708" width="4.6640625" style="42" customWidth="1"/>
    <col min="8709" max="8710" width="14.6640625" style="42" customWidth="1"/>
    <col min="8711" max="8960" width="11.5546875" style="42"/>
    <col min="8961" max="8961" width="41.6640625" style="42" customWidth="1"/>
    <col min="8962" max="8963" width="17.6640625" style="42" customWidth="1"/>
    <col min="8964" max="8964" width="4.6640625" style="42" customWidth="1"/>
    <col min="8965" max="8966" width="14.6640625" style="42" customWidth="1"/>
    <col min="8967" max="9216" width="11.5546875" style="42"/>
    <col min="9217" max="9217" width="41.6640625" style="42" customWidth="1"/>
    <col min="9218" max="9219" width="17.6640625" style="42" customWidth="1"/>
    <col min="9220" max="9220" width="4.6640625" style="42" customWidth="1"/>
    <col min="9221" max="9222" width="14.6640625" style="42" customWidth="1"/>
    <col min="9223" max="9472" width="11.5546875" style="42"/>
    <col min="9473" max="9473" width="41.6640625" style="42" customWidth="1"/>
    <col min="9474" max="9475" width="17.6640625" style="42" customWidth="1"/>
    <col min="9476" max="9476" width="4.6640625" style="42" customWidth="1"/>
    <col min="9477" max="9478" width="14.6640625" style="42" customWidth="1"/>
    <col min="9479" max="9728" width="11.5546875" style="42"/>
    <col min="9729" max="9729" width="41.6640625" style="42" customWidth="1"/>
    <col min="9730" max="9731" width="17.6640625" style="42" customWidth="1"/>
    <col min="9732" max="9732" width="4.6640625" style="42" customWidth="1"/>
    <col min="9733" max="9734" width="14.6640625" style="42" customWidth="1"/>
    <col min="9735" max="9984" width="11.5546875" style="42"/>
    <col min="9985" max="9985" width="41.6640625" style="42" customWidth="1"/>
    <col min="9986" max="9987" width="17.6640625" style="42" customWidth="1"/>
    <col min="9988" max="9988" width="4.6640625" style="42" customWidth="1"/>
    <col min="9989" max="9990" width="14.6640625" style="42" customWidth="1"/>
    <col min="9991" max="10240" width="11.5546875" style="42"/>
    <col min="10241" max="10241" width="41.6640625" style="42" customWidth="1"/>
    <col min="10242" max="10243" width="17.6640625" style="42" customWidth="1"/>
    <col min="10244" max="10244" width="4.6640625" style="42" customWidth="1"/>
    <col min="10245" max="10246" width="14.6640625" style="42" customWidth="1"/>
    <col min="10247" max="10496" width="11.5546875" style="42"/>
    <col min="10497" max="10497" width="41.6640625" style="42" customWidth="1"/>
    <col min="10498" max="10499" width="17.6640625" style="42" customWidth="1"/>
    <col min="10500" max="10500" width="4.6640625" style="42" customWidth="1"/>
    <col min="10501" max="10502" width="14.6640625" style="42" customWidth="1"/>
    <col min="10503" max="10752" width="11.5546875" style="42"/>
    <col min="10753" max="10753" width="41.6640625" style="42" customWidth="1"/>
    <col min="10754" max="10755" width="17.6640625" style="42" customWidth="1"/>
    <col min="10756" max="10756" width="4.6640625" style="42" customWidth="1"/>
    <col min="10757" max="10758" width="14.6640625" style="42" customWidth="1"/>
    <col min="10759" max="11008" width="11.5546875" style="42"/>
    <col min="11009" max="11009" width="41.6640625" style="42" customWidth="1"/>
    <col min="11010" max="11011" width="17.6640625" style="42" customWidth="1"/>
    <col min="11012" max="11012" width="4.6640625" style="42" customWidth="1"/>
    <col min="11013" max="11014" width="14.6640625" style="42" customWidth="1"/>
    <col min="11015" max="11264" width="11.5546875" style="42"/>
    <col min="11265" max="11265" width="41.6640625" style="42" customWidth="1"/>
    <col min="11266" max="11267" width="17.6640625" style="42" customWidth="1"/>
    <col min="11268" max="11268" width="4.6640625" style="42" customWidth="1"/>
    <col min="11269" max="11270" width="14.6640625" style="42" customWidth="1"/>
    <col min="11271" max="11520" width="11.5546875" style="42"/>
    <col min="11521" max="11521" width="41.6640625" style="42" customWidth="1"/>
    <col min="11522" max="11523" width="17.6640625" style="42" customWidth="1"/>
    <col min="11524" max="11524" width="4.6640625" style="42" customWidth="1"/>
    <col min="11525" max="11526" width="14.6640625" style="42" customWidth="1"/>
    <col min="11527" max="11776" width="11.5546875" style="42"/>
    <col min="11777" max="11777" width="41.6640625" style="42" customWidth="1"/>
    <col min="11778" max="11779" width="17.6640625" style="42" customWidth="1"/>
    <col min="11780" max="11780" width="4.6640625" style="42" customWidth="1"/>
    <col min="11781" max="11782" width="14.6640625" style="42" customWidth="1"/>
    <col min="11783" max="12032" width="11.5546875" style="42"/>
    <col min="12033" max="12033" width="41.6640625" style="42" customWidth="1"/>
    <col min="12034" max="12035" width="17.6640625" style="42" customWidth="1"/>
    <col min="12036" max="12036" width="4.6640625" style="42" customWidth="1"/>
    <col min="12037" max="12038" width="14.6640625" style="42" customWidth="1"/>
    <col min="12039" max="12288" width="11.5546875" style="42"/>
    <col min="12289" max="12289" width="41.6640625" style="42" customWidth="1"/>
    <col min="12290" max="12291" width="17.6640625" style="42" customWidth="1"/>
    <col min="12292" max="12292" width="4.6640625" style="42" customWidth="1"/>
    <col min="12293" max="12294" width="14.6640625" style="42" customWidth="1"/>
    <col min="12295" max="12544" width="11.5546875" style="42"/>
    <col min="12545" max="12545" width="41.6640625" style="42" customWidth="1"/>
    <col min="12546" max="12547" width="17.6640625" style="42" customWidth="1"/>
    <col min="12548" max="12548" width="4.6640625" style="42" customWidth="1"/>
    <col min="12549" max="12550" width="14.6640625" style="42" customWidth="1"/>
    <col min="12551" max="12800" width="11.5546875" style="42"/>
    <col min="12801" max="12801" width="41.6640625" style="42" customWidth="1"/>
    <col min="12802" max="12803" width="17.6640625" style="42" customWidth="1"/>
    <col min="12804" max="12804" width="4.6640625" style="42" customWidth="1"/>
    <col min="12805" max="12806" width="14.6640625" style="42" customWidth="1"/>
    <col min="12807" max="13056" width="11.5546875" style="42"/>
    <col min="13057" max="13057" width="41.6640625" style="42" customWidth="1"/>
    <col min="13058" max="13059" width="17.6640625" style="42" customWidth="1"/>
    <col min="13060" max="13060" width="4.6640625" style="42" customWidth="1"/>
    <col min="13061" max="13062" width="14.6640625" style="42" customWidth="1"/>
    <col min="13063" max="13312" width="11.5546875" style="42"/>
    <col min="13313" max="13313" width="41.6640625" style="42" customWidth="1"/>
    <col min="13314" max="13315" width="17.6640625" style="42" customWidth="1"/>
    <col min="13316" max="13316" width="4.6640625" style="42" customWidth="1"/>
    <col min="13317" max="13318" width="14.6640625" style="42" customWidth="1"/>
    <col min="13319" max="13568" width="11.5546875" style="42"/>
    <col min="13569" max="13569" width="41.6640625" style="42" customWidth="1"/>
    <col min="13570" max="13571" width="17.6640625" style="42" customWidth="1"/>
    <col min="13572" max="13572" width="4.6640625" style="42" customWidth="1"/>
    <col min="13573" max="13574" width="14.6640625" style="42" customWidth="1"/>
    <col min="13575" max="13824" width="11.5546875" style="42"/>
    <col min="13825" max="13825" width="41.6640625" style="42" customWidth="1"/>
    <col min="13826" max="13827" width="17.6640625" style="42" customWidth="1"/>
    <col min="13828" max="13828" width="4.6640625" style="42" customWidth="1"/>
    <col min="13829" max="13830" width="14.6640625" style="42" customWidth="1"/>
    <col min="13831" max="14080" width="11.5546875" style="42"/>
    <col min="14081" max="14081" width="41.6640625" style="42" customWidth="1"/>
    <col min="14082" max="14083" width="17.6640625" style="42" customWidth="1"/>
    <col min="14084" max="14084" width="4.6640625" style="42" customWidth="1"/>
    <col min="14085" max="14086" width="14.6640625" style="42" customWidth="1"/>
    <col min="14087" max="14336" width="11.5546875" style="42"/>
    <col min="14337" max="14337" width="41.6640625" style="42" customWidth="1"/>
    <col min="14338" max="14339" width="17.6640625" style="42" customWidth="1"/>
    <col min="14340" max="14340" width="4.6640625" style="42" customWidth="1"/>
    <col min="14341" max="14342" width="14.6640625" style="42" customWidth="1"/>
    <col min="14343" max="14592" width="11.5546875" style="42"/>
    <col min="14593" max="14593" width="41.6640625" style="42" customWidth="1"/>
    <col min="14594" max="14595" width="17.6640625" style="42" customWidth="1"/>
    <col min="14596" max="14596" width="4.6640625" style="42" customWidth="1"/>
    <col min="14597" max="14598" width="14.6640625" style="42" customWidth="1"/>
    <col min="14599" max="14848" width="11.5546875" style="42"/>
    <col min="14849" max="14849" width="41.6640625" style="42" customWidth="1"/>
    <col min="14850" max="14851" width="17.6640625" style="42" customWidth="1"/>
    <col min="14852" max="14852" width="4.6640625" style="42" customWidth="1"/>
    <col min="14853" max="14854" width="14.6640625" style="42" customWidth="1"/>
    <col min="14855" max="15104" width="11.5546875" style="42"/>
    <col min="15105" max="15105" width="41.6640625" style="42" customWidth="1"/>
    <col min="15106" max="15107" width="17.6640625" style="42" customWidth="1"/>
    <col min="15108" max="15108" width="4.6640625" style="42" customWidth="1"/>
    <col min="15109" max="15110" width="14.6640625" style="42" customWidth="1"/>
    <col min="15111" max="15360" width="11.5546875" style="42"/>
    <col min="15361" max="15361" width="41.6640625" style="42" customWidth="1"/>
    <col min="15362" max="15363" width="17.6640625" style="42" customWidth="1"/>
    <col min="15364" max="15364" width="4.6640625" style="42" customWidth="1"/>
    <col min="15365" max="15366" width="14.6640625" style="42" customWidth="1"/>
    <col min="15367" max="15616" width="11.5546875" style="42"/>
    <col min="15617" max="15617" width="41.6640625" style="42" customWidth="1"/>
    <col min="15618" max="15619" width="17.6640625" style="42" customWidth="1"/>
    <col min="15620" max="15620" width="4.6640625" style="42" customWidth="1"/>
    <col min="15621" max="15622" width="14.6640625" style="42" customWidth="1"/>
    <col min="15623" max="15872" width="11.5546875" style="42"/>
    <col min="15873" max="15873" width="41.6640625" style="42" customWidth="1"/>
    <col min="15874" max="15875" width="17.6640625" style="42" customWidth="1"/>
    <col min="15876" max="15876" width="4.6640625" style="42" customWidth="1"/>
    <col min="15877" max="15878" width="14.6640625" style="42" customWidth="1"/>
    <col min="15879" max="16128" width="11.5546875" style="42"/>
    <col min="16129" max="16129" width="41.6640625" style="42" customWidth="1"/>
    <col min="16130" max="16131" width="17.6640625" style="42" customWidth="1"/>
    <col min="16132" max="16132" width="4.6640625" style="42" customWidth="1"/>
    <col min="16133" max="16134" width="14.6640625" style="42" customWidth="1"/>
    <col min="16135" max="16384" width="11.5546875" style="42"/>
  </cols>
  <sheetData>
    <row r="1" spans="1:6" ht="49.95" customHeight="1">
      <c r="A1" s="81" t="s">
        <v>412</v>
      </c>
      <c r="B1" s="81"/>
      <c r="C1" s="81"/>
      <c r="D1" s="81"/>
      <c r="E1" s="81"/>
      <c r="F1" s="81"/>
    </row>
    <row r="2" spans="1:6" ht="14.4" thickBot="1">
      <c r="D2" s="132"/>
    </row>
    <row r="3" spans="1:6" ht="19.95" customHeight="1" thickBot="1">
      <c r="D3" s="45"/>
      <c r="E3" s="1144" t="s">
        <v>2</v>
      </c>
      <c r="F3" s="1145"/>
    </row>
    <row r="4" spans="1:6" ht="34.950000000000003" customHeight="1" thickBot="1">
      <c r="A4" s="503" t="s">
        <v>413</v>
      </c>
      <c r="B4" s="968" t="s">
        <v>414</v>
      </c>
      <c r="C4" s="906" t="s">
        <v>415</v>
      </c>
      <c r="D4" s="45"/>
      <c r="E4" s="504" t="s">
        <v>50</v>
      </c>
      <c r="F4" s="505" t="s">
        <v>6</v>
      </c>
    </row>
    <row r="5" spans="1:6" ht="19.95" customHeight="1">
      <c r="A5" s="185" t="s">
        <v>416</v>
      </c>
      <c r="B5" s="198">
        <v>292043</v>
      </c>
      <c r="C5" s="198">
        <v>218823</v>
      </c>
      <c r="D5" s="45"/>
      <c r="E5" s="506">
        <f>C5-B5</f>
        <v>-73220</v>
      </c>
      <c r="F5" s="507">
        <f>(C5-B5)/B5</f>
        <v>-0.25071650407645452</v>
      </c>
    </row>
    <row r="6" spans="1:6" ht="19.95" customHeight="1">
      <c r="A6" s="186" t="s">
        <v>417</v>
      </c>
      <c r="B6" s="200">
        <v>122469</v>
      </c>
      <c r="C6" s="200">
        <v>135640</v>
      </c>
      <c r="E6" s="508">
        <f>C6-B6</f>
        <v>13171</v>
      </c>
      <c r="F6" s="509">
        <f>(C6-B6)/B6</f>
        <v>0.10754558296385208</v>
      </c>
    </row>
    <row r="7" spans="1:6" ht="19.95" customHeight="1">
      <c r="A7" s="186" t="s">
        <v>418</v>
      </c>
      <c r="B7" s="200">
        <v>332262</v>
      </c>
      <c r="C7" s="200">
        <v>201773</v>
      </c>
      <c r="E7" s="508">
        <f>C7-B7</f>
        <v>-130489</v>
      </c>
      <c r="F7" s="509">
        <f>(C7-B7)/B7</f>
        <v>-0.39272923175084723</v>
      </c>
    </row>
    <row r="8" spans="1:6" ht="19.95" customHeight="1" thickBot="1">
      <c r="A8" s="190" t="s">
        <v>419</v>
      </c>
      <c r="B8" s="201">
        <v>183163</v>
      </c>
      <c r="C8" s="201">
        <v>118444</v>
      </c>
      <c r="E8" s="510">
        <f>C8-B8</f>
        <v>-64719</v>
      </c>
      <c r="F8" s="511">
        <f>(C8-B8)/B8</f>
        <v>-0.35334101319589656</v>
      </c>
    </row>
    <row r="9" spans="1:6" ht="9" customHeight="1">
      <c r="E9" s="70"/>
      <c r="F9" s="70"/>
    </row>
    <row r="10" spans="1:6" ht="19.95" customHeight="1" thickBot="1">
      <c r="A10" s="190" t="s">
        <v>420</v>
      </c>
      <c r="B10" s="197">
        <v>351613</v>
      </c>
      <c r="C10" s="197">
        <v>366392</v>
      </c>
      <c r="E10" s="510">
        <f>C10-B10</f>
        <v>14779</v>
      </c>
      <c r="F10" s="511">
        <f>(C10-B10)/B10</f>
        <v>4.2032006780181617E-2</v>
      </c>
    </row>
  </sheetData>
  <mergeCells count="1">
    <mergeCell ref="E3:F3"/>
  </mergeCells>
  <printOptions horizontalCentered="1"/>
  <pageMargins left="0" right="0" top="0.35433070866141736" bottom="0.31496062992125984" header="0" footer="0.19685039370078741"/>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3"/>
  <sheetViews>
    <sheetView zoomScaleNormal="100" workbookViewId="0">
      <selection activeCell="H36" sqref="H36"/>
    </sheetView>
  </sheetViews>
  <sheetFormatPr baseColWidth="10" defaultRowHeight="13.2"/>
  <cols>
    <col min="1" max="1" width="11.5546875" style="42"/>
    <col min="2" max="2" width="14.88671875" style="42" customWidth="1"/>
    <col min="3" max="4" width="15.6640625" style="42" customWidth="1"/>
    <col min="5" max="257" width="11.5546875" style="42"/>
    <col min="258" max="258" width="12.6640625" style="42" customWidth="1"/>
    <col min="259" max="260" width="15.6640625" style="42" customWidth="1"/>
    <col min="261" max="513" width="11.5546875" style="42"/>
    <col min="514" max="514" width="12.6640625" style="42" customWidth="1"/>
    <col min="515" max="516" width="15.6640625" style="42" customWidth="1"/>
    <col min="517" max="769" width="11.5546875" style="42"/>
    <col min="770" max="770" width="12.6640625" style="42" customWidth="1"/>
    <col min="771" max="772" width="15.6640625" style="42" customWidth="1"/>
    <col min="773" max="1025" width="11.5546875" style="42"/>
    <col min="1026" max="1026" width="12.6640625" style="42" customWidth="1"/>
    <col min="1027" max="1028" width="15.6640625" style="42" customWidth="1"/>
    <col min="1029" max="1281" width="11.5546875" style="42"/>
    <col min="1282" max="1282" width="12.6640625" style="42" customWidth="1"/>
    <col min="1283" max="1284" width="15.6640625" style="42" customWidth="1"/>
    <col min="1285" max="1537" width="11.5546875" style="42"/>
    <col min="1538" max="1538" width="12.6640625" style="42" customWidth="1"/>
    <col min="1539" max="1540" width="15.6640625" style="42" customWidth="1"/>
    <col min="1541" max="1793" width="11.5546875" style="42"/>
    <col min="1794" max="1794" width="12.6640625" style="42" customWidth="1"/>
    <col min="1795" max="1796" width="15.6640625" style="42" customWidth="1"/>
    <col min="1797" max="2049" width="11.5546875" style="42"/>
    <col min="2050" max="2050" width="12.6640625" style="42" customWidth="1"/>
    <col min="2051" max="2052" width="15.6640625" style="42" customWidth="1"/>
    <col min="2053" max="2305" width="11.5546875" style="42"/>
    <col min="2306" max="2306" width="12.6640625" style="42" customWidth="1"/>
    <col min="2307" max="2308" width="15.6640625" style="42" customWidth="1"/>
    <col min="2309" max="2561" width="11.5546875" style="42"/>
    <col min="2562" max="2562" width="12.6640625" style="42" customWidth="1"/>
    <col min="2563" max="2564" width="15.6640625" style="42" customWidth="1"/>
    <col min="2565" max="2817" width="11.5546875" style="42"/>
    <col min="2818" max="2818" width="12.6640625" style="42" customWidth="1"/>
    <col min="2819" max="2820" width="15.6640625" style="42" customWidth="1"/>
    <col min="2821" max="3073" width="11.5546875" style="42"/>
    <col min="3074" max="3074" width="12.6640625" style="42" customWidth="1"/>
    <col min="3075" max="3076" width="15.6640625" style="42" customWidth="1"/>
    <col min="3077" max="3329" width="11.5546875" style="42"/>
    <col min="3330" max="3330" width="12.6640625" style="42" customWidth="1"/>
    <col min="3331" max="3332" width="15.6640625" style="42" customWidth="1"/>
    <col min="3333" max="3585" width="11.5546875" style="42"/>
    <col min="3586" max="3586" width="12.6640625" style="42" customWidth="1"/>
    <col min="3587" max="3588" width="15.6640625" style="42" customWidth="1"/>
    <col min="3589" max="3841" width="11.5546875" style="42"/>
    <col min="3842" max="3842" width="12.6640625" style="42" customWidth="1"/>
    <col min="3843" max="3844" width="15.6640625" style="42" customWidth="1"/>
    <col min="3845" max="4097" width="11.5546875" style="42"/>
    <col min="4098" max="4098" width="12.6640625" style="42" customWidth="1"/>
    <col min="4099" max="4100" width="15.6640625" style="42" customWidth="1"/>
    <col min="4101" max="4353" width="11.5546875" style="42"/>
    <col min="4354" max="4354" width="12.6640625" style="42" customWidth="1"/>
    <col min="4355" max="4356" width="15.6640625" style="42" customWidth="1"/>
    <col min="4357" max="4609" width="11.5546875" style="42"/>
    <col min="4610" max="4610" width="12.6640625" style="42" customWidth="1"/>
    <col min="4611" max="4612" width="15.6640625" style="42" customWidth="1"/>
    <col min="4613" max="4865" width="11.5546875" style="42"/>
    <col min="4866" max="4866" width="12.6640625" style="42" customWidth="1"/>
    <col min="4867" max="4868" width="15.6640625" style="42" customWidth="1"/>
    <col min="4869" max="5121" width="11.5546875" style="42"/>
    <col min="5122" max="5122" width="12.6640625" style="42" customWidth="1"/>
    <col min="5123" max="5124" width="15.6640625" style="42" customWidth="1"/>
    <col min="5125" max="5377" width="11.5546875" style="42"/>
    <col min="5378" max="5378" width="12.6640625" style="42" customWidth="1"/>
    <col min="5379" max="5380" width="15.6640625" style="42" customWidth="1"/>
    <col min="5381" max="5633" width="11.5546875" style="42"/>
    <col min="5634" max="5634" width="12.6640625" style="42" customWidth="1"/>
    <col min="5635" max="5636" width="15.6640625" style="42" customWidth="1"/>
    <col min="5637" max="5889" width="11.5546875" style="42"/>
    <col min="5890" max="5890" width="12.6640625" style="42" customWidth="1"/>
    <col min="5891" max="5892" width="15.6640625" style="42" customWidth="1"/>
    <col min="5893" max="6145" width="11.5546875" style="42"/>
    <col min="6146" max="6146" width="12.6640625" style="42" customWidth="1"/>
    <col min="6147" max="6148" width="15.6640625" style="42" customWidth="1"/>
    <col min="6149" max="6401" width="11.5546875" style="42"/>
    <col min="6402" max="6402" width="12.6640625" style="42" customWidth="1"/>
    <col min="6403" max="6404" width="15.6640625" style="42" customWidth="1"/>
    <col min="6405" max="6657" width="11.5546875" style="42"/>
    <col min="6658" max="6658" width="12.6640625" style="42" customWidth="1"/>
    <col min="6659" max="6660" width="15.6640625" style="42" customWidth="1"/>
    <col min="6661" max="6913" width="11.5546875" style="42"/>
    <col min="6914" max="6914" width="12.6640625" style="42" customWidth="1"/>
    <col min="6915" max="6916" width="15.6640625" style="42" customWidth="1"/>
    <col min="6917" max="7169" width="11.5546875" style="42"/>
    <col min="7170" max="7170" width="12.6640625" style="42" customWidth="1"/>
    <col min="7171" max="7172" width="15.6640625" style="42" customWidth="1"/>
    <col min="7173" max="7425" width="11.5546875" style="42"/>
    <col min="7426" max="7426" width="12.6640625" style="42" customWidth="1"/>
    <col min="7427" max="7428" width="15.6640625" style="42" customWidth="1"/>
    <col min="7429" max="7681" width="11.5546875" style="42"/>
    <col min="7682" max="7682" width="12.6640625" style="42" customWidth="1"/>
    <col min="7683" max="7684" width="15.6640625" style="42" customWidth="1"/>
    <col min="7685" max="7937" width="11.5546875" style="42"/>
    <col min="7938" max="7938" width="12.6640625" style="42" customWidth="1"/>
    <col min="7939" max="7940" width="15.6640625" style="42" customWidth="1"/>
    <col min="7941" max="8193" width="11.5546875" style="42"/>
    <col min="8194" max="8194" width="12.6640625" style="42" customWidth="1"/>
    <col min="8195" max="8196" width="15.6640625" style="42" customWidth="1"/>
    <col min="8197" max="8449" width="11.5546875" style="42"/>
    <col min="8450" max="8450" width="12.6640625" style="42" customWidth="1"/>
    <col min="8451" max="8452" width="15.6640625" style="42" customWidth="1"/>
    <col min="8453" max="8705" width="11.5546875" style="42"/>
    <col min="8706" max="8706" width="12.6640625" style="42" customWidth="1"/>
    <col min="8707" max="8708" width="15.6640625" style="42" customWidth="1"/>
    <col min="8709" max="8961" width="11.5546875" style="42"/>
    <col min="8962" max="8962" width="12.6640625" style="42" customWidth="1"/>
    <col min="8963" max="8964" width="15.6640625" style="42" customWidth="1"/>
    <col min="8965" max="9217" width="11.5546875" style="42"/>
    <col min="9218" max="9218" width="12.6640625" style="42" customWidth="1"/>
    <col min="9219" max="9220" width="15.6640625" style="42" customWidth="1"/>
    <col min="9221" max="9473" width="11.5546875" style="42"/>
    <col min="9474" max="9474" width="12.6640625" style="42" customWidth="1"/>
    <col min="9475" max="9476" width="15.6640625" style="42" customWidth="1"/>
    <col min="9477" max="9729" width="11.5546875" style="42"/>
    <col min="9730" max="9730" width="12.6640625" style="42" customWidth="1"/>
    <col min="9731" max="9732" width="15.6640625" style="42" customWidth="1"/>
    <col min="9733" max="9985" width="11.5546875" style="42"/>
    <col min="9986" max="9986" width="12.6640625" style="42" customWidth="1"/>
    <col min="9987" max="9988" width="15.6640625" style="42" customWidth="1"/>
    <col min="9989" max="10241" width="11.5546875" style="42"/>
    <col min="10242" max="10242" width="12.6640625" style="42" customWidth="1"/>
    <col min="10243" max="10244" width="15.6640625" style="42" customWidth="1"/>
    <col min="10245" max="10497" width="11.5546875" style="42"/>
    <col min="10498" max="10498" width="12.6640625" style="42" customWidth="1"/>
    <col min="10499" max="10500" width="15.6640625" style="42" customWidth="1"/>
    <col min="10501" max="10753" width="11.5546875" style="42"/>
    <col min="10754" max="10754" width="12.6640625" style="42" customWidth="1"/>
    <col min="10755" max="10756" width="15.6640625" style="42" customWidth="1"/>
    <col min="10757" max="11009" width="11.5546875" style="42"/>
    <col min="11010" max="11010" width="12.6640625" style="42" customWidth="1"/>
    <col min="11011" max="11012" width="15.6640625" style="42" customWidth="1"/>
    <col min="11013" max="11265" width="11.5546875" style="42"/>
    <col min="11266" max="11266" width="12.6640625" style="42" customWidth="1"/>
    <col min="11267" max="11268" width="15.6640625" style="42" customWidth="1"/>
    <col min="11269" max="11521" width="11.5546875" style="42"/>
    <col min="11522" max="11522" width="12.6640625" style="42" customWidth="1"/>
    <col min="11523" max="11524" width="15.6640625" style="42" customWidth="1"/>
    <col min="11525" max="11777" width="11.5546875" style="42"/>
    <col min="11778" max="11778" width="12.6640625" style="42" customWidth="1"/>
    <col min="11779" max="11780" width="15.6640625" style="42" customWidth="1"/>
    <col min="11781" max="12033" width="11.5546875" style="42"/>
    <col min="12034" max="12034" width="12.6640625" style="42" customWidth="1"/>
    <col min="12035" max="12036" width="15.6640625" style="42" customWidth="1"/>
    <col min="12037" max="12289" width="11.5546875" style="42"/>
    <col min="12290" max="12290" width="12.6640625" style="42" customWidth="1"/>
    <col min="12291" max="12292" width="15.6640625" style="42" customWidth="1"/>
    <col min="12293" max="12545" width="11.5546875" style="42"/>
    <col min="12546" max="12546" width="12.6640625" style="42" customWidth="1"/>
    <col min="12547" max="12548" width="15.6640625" style="42" customWidth="1"/>
    <col min="12549" max="12801" width="11.5546875" style="42"/>
    <col min="12802" max="12802" width="12.6640625" style="42" customWidth="1"/>
    <col min="12803" max="12804" width="15.6640625" style="42" customWidth="1"/>
    <col min="12805" max="13057" width="11.5546875" style="42"/>
    <col min="13058" max="13058" width="12.6640625" style="42" customWidth="1"/>
    <col min="13059" max="13060" width="15.6640625" style="42" customWidth="1"/>
    <col min="13061" max="13313" width="11.5546875" style="42"/>
    <col min="13314" max="13314" width="12.6640625" style="42" customWidth="1"/>
    <col min="13315" max="13316" width="15.6640625" style="42" customWidth="1"/>
    <col min="13317" max="13569" width="11.5546875" style="42"/>
    <col min="13570" max="13570" width="12.6640625" style="42" customWidth="1"/>
    <col min="13571" max="13572" width="15.6640625" style="42" customWidth="1"/>
    <col min="13573" max="13825" width="11.5546875" style="42"/>
    <col min="13826" max="13826" width="12.6640625" style="42" customWidth="1"/>
    <col min="13827" max="13828" width="15.6640625" style="42" customWidth="1"/>
    <col min="13829" max="14081" width="11.5546875" style="42"/>
    <col min="14082" max="14082" width="12.6640625" style="42" customWidth="1"/>
    <col min="14083" max="14084" width="15.6640625" style="42" customWidth="1"/>
    <col min="14085" max="14337" width="11.5546875" style="42"/>
    <col min="14338" max="14338" width="12.6640625" style="42" customWidth="1"/>
    <col min="14339" max="14340" width="15.6640625" style="42" customWidth="1"/>
    <col min="14341" max="14593" width="11.5546875" style="42"/>
    <col min="14594" max="14594" width="12.6640625" style="42" customWidth="1"/>
    <col min="14595" max="14596" width="15.6640625" style="42" customWidth="1"/>
    <col min="14597" max="14849" width="11.5546875" style="42"/>
    <col min="14850" max="14850" width="12.6640625" style="42" customWidth="1"/>
    <col min="14851" max="14852" width="15.6640625" style="42" customWidth="1"/>
    <col min="14853" max="15105" width="11.5546875" style="42"/>
    <col min="15106" max="15106" width="12.6640625" style="42" customWidth="1"/>
    <col min="15107" max="15108" width="15.6640625" style="42" customWidth="1"/>
    <col min="15109" max="15361" width="11.5546875" style="42"/>
    <col min="15362" max="15362" width="12.6640625" style="42" customWidth="1"/>
    <col min="15363" max="15364" width="15.6640625" style="42" customWidth="1"/>
    <col min="15365" max="15617" width="11.5546875" style="42"/>
    <col min="15618" max="15618" width="12.6640625" style="42" customWidth="1"/>
    <col min="15619" max="15620" width="15.6640625" style="42" customWidth="1"/>
    <col min="15621" max="15873" width="11.5546875" style="42"/>
    <col min="15874" max="15874" width="12.6640625" style="42" customWidth="1"/>
    <col min="15875" max="15876" width="15.6640625" style="42" customWidth="1"/>
    <col min="15877" max="16129" width="11.5546875" style="42"/>
    <col min="16130" max="16130" width="12.6640625" style="42" customWidth="1"/>
    <col min="16131" max="16132" width="15.6640625" style="42" customWidth="1"/>
    <col min="16133" max="16384" width="11.5546875" style="42"/>
  </cols>
  <sheetData>
    <row r="1" spans="1:7" ht="49.95" customHeight="1">
      <c r="A1" s="81" t="s">
        <v>421</v>
      </c>
      <c r="B1" s="81"/>
      <c r="C1" s="81"/>
      <c r="D1" s="81"/>
      <c r="E1" s="81"/>
      <c r="F1" s="81"/>
      <c r="G1" s="81"/>
    </row>
    <row r="28" spans="1:4">
      <c r="A28" s="762"/>
    </row>
    <row r="29" spans="1:4" ht="13.8" thickBot="1"/>
    <row r="30" spans="1:4" ht="34.950000000000003" customHeight="1" thickBot="1">
      <c r="A30" s="712" t="s">
        <v>422</v>
      </c>
      <c r="B30" s="730" t="s">
        <v>423</v>
      </c>
      <c r="D30"/>
    </row>
    <row r="31" spans="1:4" ht="18" customHeight="1">
      <c r="A31" s="1074">
        <v>2009</v>
      </c>
      <c r="B31" s="1075">
        <v>272948</v>
      </c>
      <c r="D31"/>
    </row>
    <row r="32" spans="1:4" ht="18" customHeight="1">
      <c r="A32" s="703">
        <v>2010</v>
      </c>
      <c r="B32" s="195">
        <v>308104</v>
      </c>
      <c r="D32"/>
    </row>
    <row r="33" spans="1:4" ht="18" customHeight="1">
      <c r="A33" s="703">
        <v>2011</v>
      </c>
      <c r="B33" s="195">
        <v>351953</v>
      </c>
      <c r="D33"/>
    </row>
    <row r="34" spans="1:4" ht="18" customHeight="1">
      <c r="A34" s="703">
        <v>2012</v>
      </c>
      <c r="B34" s="195">
        <v>382167</v>
      </c>
      <c r="D34"/>
    </row>
    <row r="35" spans="1:4" ht="18" customHeight="1">
      <c r="A35" s="703">
        <v>2013</v>
      </c>
      <c r="B35" s="195">
        <v>487117</v>
      </c>
      <c r="D35"/>
    </row>
    <row r="36" spans="1:4" ht="18" customHeight="1">
      <c r="A36" s="703">
        <v>2014</v>
      </c>
      <c r="B36" s="195">
        <v>418908</v>
      </c>
      <c r="D36"/>
    </row>
    <row r="37" spans="1:4" ht="18" customHeight="1">
      <c r="A37" s="703">
        <v>2015</v>
      </c>
      <c r="B37" s="195">
        <v>500668</v>
      </c>
      <c r="D37"/>
    </row>
    <row r="38" spans="1:4" ht="18" customHeight="1">
      <c r="A38" s="703">
        <v>2016</v>
      </c>
      <c r="B38" s="195">
        <v>518976</v>
      </c>
      <c r="D38"/>
    </row>
    <row r="39" spans="1:4" ht="18" customHeight="1">
      <c r="A39" s="703">
        <v>2017</v>
      </c>
      <c r="B39" s="195">
        <v>503424</v>
      </c>
      <c r="D39"/>
    </row>
    <row r="40" spans="1:4" ht="18" customHeight="1">
      <c r="A40" s="703">
        <v>2018</v>
      </c>
      <c r="B40" s="896">
        <v>536567</v>
      </c>
      <c r="D40"/>
    </row>
    <row r="41" spans="1:4" ht="18" customHeight="1">
      <c r="A41" s="703">
        <v>2019</v>
      </c>
      <c r="B41" s="896">
        <v>571381</v>
      </c>
      <c r="D41"/>
    </row>
    <row r="42" spans="1:4" ht="18" customHeight="1">
      <c r="A42" s="703">
        <v>2020</v>
      </c>
      <c r="B42" s="896">
        <v>928898</v>
      </c>
    </row>
    <row r="43" spans="1:4" ht="18" customHeight="1" thickBot="1">
      <c r="A43" s="970">
        <v>2021</v>
      </c>
      <c r="B43" s="982">
        <v>1011723</v>
      </c>
    </row>
  </sheetData>
  <printOptions horizontalCentered="1"/>
  <pageMargins left="0" right="0" top="0.35433070866141736" bottom="0.31496062992125984" header="0" footer="0.19685039370078741"/>
  <pageSetup paperSize="9" scale="84" orientation="landscape"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22"/>
  <sheetViews>
    <sheetView workbookViewId="0">
      <selection activeCell="G8" sqref="G8"/>
    </sheetView>
  </sheetViews>
  <sheetFormatPr baseColWidth="10" defaultRowHeight="13.2"/>
  <cols>
    <col min="1" max="1" width="37" style="102" customWidth="1"/>
    <col min="2" max="2" width="14.6640625" style="102" customWidth="1"/>
    <col min="3" max="3" width="15.88671875" style="102" customWidth="1"/>
    <col min="4" max="257" width="11.44140625" style="102"/>
    <col min="258" max="258" width="37" style="102" customWidth="1"/>
    <col min="259" max="259" width="14.6640625" style="102" customWidth="1"/>
    <col min="260" max="513" width="11.44140625" style="102"/>
    <col min="514" max="514" width="37" style="102" customWidth="1"/>
    <col min="515" max="515" width="14.6640625" style="102" customWidth="1"/>
    <col min="516" max="769" width="11.44140625" style="102"/>
    <col min="770" max="770" width="37" style="102" customWidth="1"/>
    <col min="771" max="771" width="14.6640625" style="102" customWidth="1"/>
    <col min="772" max="1025" width="11.44140625" style="102"/>
    <col min="1026" max="1026" width="37" style="102" customWidth="1"/>
    <col min="1027" max="1027" width="14.6640625" style="102" customWidth="1"/>
    <col min="1028" max="1281" width="11.44140625" style="102"/>
    <col min="1282" max="1282" width="37" style="102" customWidth="1"/>
    <col min="1283" max="1283" width="14.6640625" style="102" customWidth="1"/>
    <col min="1284" max="1537" width="11.44140625" style="102"/>
    <col min="1538" max="1538" width="37" style="102" customWidth="1"/>
    <col min="1539" max="1539" width="14.6640625" style="102" customWidth="1"/>
    <col min="1540" max="1793" width="11.44140625" style="102"/>
    <col min="1794" max="1794" width="37" style="102" customWidth="1"/>
    <col min="1795" max="1795" width="14.6640625" style="102" customWidth="1"/>
    <col min="1796" max="2049" width="11.44140625" style="102"/>
    <col min="2050" max="2050" width="37" style="102" customWidth="1"/>
    <col min="2051" max="2051" width="14.6640625" style="102" customWidth="1"/>
    <col min="2052" max="2305" width="11.44140625" style="102"/>
    <col min="2306" max="2306" width="37" style="102" customWidth="1"/>
    <col min="2307" max="2307" width="14.6640625" style="102" customWidth="1"/>
    <col min="2308" max="2561" width="11.44140625" style="102"/>
    <col min="2562" max="2562" width="37" style="102" customWidth="1"/>
    <col min="2563" max="2563" width="14.6640625" style="102" customWidth="1"/>
    <col min="2564" max="2817" width="11.44140625" style="102"/>
    <col min="2818" max="2818" width="37" style="102" customWidth="1"/>
    <col min="2819" max="2819" width="14.6640625" style="102" customWidth="1"/>
    <col min="2820" max="3073" width="11.44140625" style="102"/>
    <col min="3074" max="3074" width="37" style="102" customWidth="1"/>
    <col min="3075" max="3075" width="14.6640625" style="102" customWidth="1"/>
    <col min="3076" max="3329" width="11.44140625" style="102"/>
    <col min="3330" max="3330" width="37" style="102" customWidth="1"/>
    <col min="3331" max="3331" width="14.6640625" style="102" customWidth="1"/>
    <col min="3332" max="3585" width="11.44140625" style="102"/>
    <col min="3586" max="3586" width="37" style="102" customWidth="1"/>
    <col min="3587" max="3587" width="14.6640625" style="102" customWidth="1"/>
    <col min="3588" max="3841" width="11.44140625" style="102"/>
    <col min="3842" max="3842" width="37" style="102" customWidth="1"/>
    <col min="3843" max="3843" width="14.6640625" style="102" customWidth="1"/>
    <col min="3844" max="4097" width="11.44140625" style="102"/>
    <col min="4098" max="4098" width="37" style="102" customWidth="1"/>
    <col min="4099" max="4099" width="14.6640625" style="102" customWidth="1"/>
    <col min="4100" max="4353" width="11.44140625" style="102"/>
    <col min="4354" max="4354" width="37" style="102" customWidth="1"/>
    <col min="4355" max="4355" width="14.6640625" style="102" customWidth="1"/>
    <col min="4356" max="4609" width="11.44140625" style="102"/>
    <col min="4610" max="4610" width="37" style="102" customWidth="1"/>
    <col min="4611" max="4611" width="14.6640625" style="102" customWidth="1"/>
    <col min="4612" max="4865" width="11.44140625" style="102"/>
    <col min="4866" max="4866" width="37" style="102" customWidth="1"/>
    <col min="4867" max="4867" width="14.6640625" style="102" customWidth="1"/>
    <col min="4868" max="5121" width="11.44140625" style="102"/>
    <col min="5122" max="5122" width="37" style="102" customWidth="1"/>
    <col min="5123" max="5123" width="14.6640625" style="102" customWidth="1"/>
    <col min="5124" max="5377" width="11.44140625" style="102"/>
    <col min="5378" max="5378" width="37" style="102" customWidth="1"/>
    <col min="5379" max="5379" width="14.6640625" style="102" customWidth="1"/>
    <col min="5380" max="5633" width="11.44140625" style="102"/>
    <col min="5634" max="5634" width="37" style="102" customWidth="1"/>
    <col min="5635" max="5635" width="14.6640625" style="102" customWidth="1"/>
    <col min="5636" max="5889" width="11.44140625" style="102"/>
    <col min="5890" max="5890" width="37" style="102" customWidth="1"/>
    <col min="5891" max="5891" width="14.6640625" style="102" customWidth="1"/>
    <col min="5892" max="6145" width="11.44140625" style="102"/>
    <col min="6146" max="6146" width="37" style="102" customWidth="1"/>
    <col min="6147" max="6147" width="14.6640625" style="102" customWidth="1"/>
    <col min="6148" max="6401" width="11.44140625" style="102"/>
    <col min="6402" max="6402" width="37" style="102" customWidth="1"/>
    <col min="6403" max="6403" width="14.6640625" style="102" customWidth="1"/>
    <col min="6404" max="6657" width="11.44140625" style="102"/>
    <col min="6658" max="6658" width="37" style="102" customWidth="1"/>
    <col min="6659" max="6659" width="14.6640625" style="102" customWidth="1"/>
    <col min="6660" max="6913" width="11.44140625" style="102"/>
    <col min="6914" max="6914" width="37" style="102" customWidth="1"/>
    <col min="6915" max="6915" width="14.6640625" style="102" customWidth="1"/>
    <col min="6916" max="7169" width="11.44140625" style="102"/>
    <col min="7170" max="7170" width="37" style="102" customWidth="1"/>
    <col min="7171" max="7171" width="14.6640625" style="102" customWidth="1"/>
    <col min="7172" max="7425" width="11.44140625" style="102"/>
    <col min="7426" max="7426" width="37" style="102" customWidth="1"/>
    <col min="7427" max="7427" width="14.6640625" style="102" customWidth="1"/>
    <col min="7428" max="7681" width="11.44140625" style="102"/>
    <col min="7682" max="7682" width="37" style="102" customWidth="1"/>
    <col min="7683" max="7683" width="14.6640625" style="102" customWidth="1"/>
    <col min="7684" max="7937" width="11.44140625" style="102"/>
    <col min="7938" max="7938" width="37" style="102" customWidth="1"/>
    <col min="7939" max="7939" width="14.6640625" style="102" customWidth="1"/>
    <col min="7940" max="8193" width="11.44140625" style="102"/>
    <col min="8194" max="8194" width="37" style="102" customWidth="1"/>
    <col min="8195" max="8195" width="14.6640625" style="102" customWidth="1"/>
    <col min="8196" max="8449" width="11.44140625" style="102"/>
    <col min="8450" max="8450" width="37" style="102" customWidth="1"/>
    <col min="8451" max="8451" width="14.6640625" style="102" customWidth="1"/>
    <col min="8452" max="8705" width="11.44140625" style="102"/>
    <col min="8706" max="8706" width="37" style="102" customWidth="1"/>
    <col min="8707" max="8707" width="14.6640625" style="102" customWidth="1"/>
    <col min="8708" max="8961" width="11.44140625" style="102"/>
    <col min="8962" max="8962" width="37" style="102" customWidth="1"/>
    <col min="8963" max="8963" width="14.6640625" style="102" customWidth="1"/>
    <col min="8964" max="9217" width="11.44140625" style="102"/>
    <col min="9218" max="9218" width="37" style="102" customWidth="1"/>
    <col min="9219" max="9219" width="14.6640625" style="102" customWidth="1"/>
    <col min="9220" max="9473" width="11.44140625" style="102"/>
    <col min="9474" max="9474" width="37" style="102" customWidth="1"/>
    <col min="9475" max="9475" width="14.6640625" style="102" customWidth="1"/>
    <col min="9476" max="9729" width="11.44140625" style="102"/>
    <col min="9730" max="9730" width="37" style="102" customWidth="1"/>
    <col min="9731" max="9731" width="14.6640625" style="102" customWidth="1"/>
    <col min="9732" max="9985" width="11.44140625" style="102"/>
    <col min="9986" max="9986" width="37" style="102" customWidth="1"/>
    <col min="9987" max="9987" width="14.6640625" style="102" customWidth="1"/>
    <col min="9988" max="10241" width="11.44140625" style="102"/>
    <col min="10242" max="10242" width="37" style="102" customWidth="1"/>
    <col min="10243" max="10243" width="14.6640625" style="102" customWidth="1"/>
    <col min="10244" max="10497" width="11.44140625" style="102"/>
    <col min="10498" max="10498" width="37" style="102" customWidth="1"/>
    <col min="10499" max="10499" width="14.6640625" style="102" customWidth="1"/>
    <col min="10500" max="10753" width="11.44140625" style="102"/>
    <col min="10754" max="10754" width="37" style="102" customWidth="1"/>
    <col min="10755" max="10755" width="14.6640625" style="102" customWidth="1"/>
    <col min="10756" max="11009" width="11.44140625" style="102"/>
    <col min="11010" max="11010" width="37" style="102" customWidth="1"/>
    <col min="11011" max="11011" width="14.6640625" style="102" customWidth="1"/>
    <col min="11012" max="11265" width="11.44140625" style="102"/>
    <col min="11266" max="11266" width="37" style="102" customWidth="1"/>
    <col min="11267" max="11267" width="14.6640625" style="102" customWidth="1"/>
    <col min="11268" max="11521" width="11.44140625" style="102"/>
    <col min="11522" max="11522" width="37" style="102" customWidth="1"/>
    <col min="11523" max="11523" width="14.6640625" style="102" customWidth="1"/>
    <col min="11524" max="11777" width="11.44140625" style="102"/>
    <col min="11778" max="11778" width="37" style="102" customWidth="1"/>
    <col min="11779" max="11779" width="14.6640625" style="102" customWidth="1"/>
    <col min="11780" max="12033" width="11.44140625" style="102"/>
    <col min="12034" max="12034" width="37" style="102" customWidth="1"/>
    <col min="12035" max="12035" width="14.6640625" style="102" customWidth="1"/>
    <col min="12036" max="12289" width="11.44140625" style="102"/>
    <col min="12290" max="12290" width="37" style="102" customWidth="1"/>
    <col min="12291" max="12291" width="14.6640625" style="102" customWidth="1"/>
    <col min="12292" max="12545" width="11.44140625" style="102"/>
    <col min="12546" max="12546" width="37" style="102" customWidth="1"/>
    <col min="12547" max="12547" width="14.6640625" style="102" customWidth="1"/>
    <col min="12548" max="12801" width="11.44140625" style="102"/>
    <col min="12802" max="12802" width="37" style="102" customWidth="1"/>
    <col min="12803" max="12803" width="14.6640625" style="102" customWidth="1"/>
    <col min="12804" max="13057" width="11.44140625" style="102"/>
    <col min="13058" max="13058" width="37" style="102" customWidth="1"/>
    <col min="13059" max="13059" width="14.6640625" style="102" customWidth="1"/>
    <col min="13060" max="13313" width="11.44140625" style="102"/>
    <col min="13314" max="13314" width="37" style="102" customWidth="1"/>
    <col min="13315" max="13315" width="14.6640625" style="102" customWidth="1"/>
    <col min="13316" max="13569" width="11.44140625" style="102"/>
    <col min="13570" max="13570" width="37" style="102" customWidth="1"/>
    <col min="13571" max="13571" width="14.6640625" style="102" customWidth="1"/>
    <col min="13572" max="13825" width="11.44140625" style="102"/>
    <col min="13826" max="13826" width="37" style="102" customWidth="1"/>
    <col min="13827" max="13827" width="14.6640625" style="102" customWidth="1"/>
    <col min="13828" max="14081" width="11.44140625" style="102"/>
    <col min="14082" max="14082" width="37" style="102" customWidth="1"/>
    <col min="14083" max="14083" width="14.6640625" style="102" customWidth="1"/>
    <col min="14084" max="14337" width="11.44140625" style="102"/>
    <col min="14338" max="14338" width="37" style="102" customWidth="1"/>
    <col min="14339" max="14339" width="14.6640625" style="102" customWidth="1"/>
    <col min="14340" max="14593" width="11.44140625" style="102"/>
    <col min="14594" max="14594" width="37" style="102" customWidth="1"/>
    <col min="14595" max="14595" width="14.6640625" style="102" customWidth="1"/>
    <col min="14596" max="14849" width="11.44140625" style="102"/>
    <col min="14850" max="14850" width="37" style="102" customWidth="1"/>
    <col min="14851" max="14851" width="14.6640625" style="102" customWidth="1"/>
    <col min="14852" max="15105" width="11.44140625" style="102"/>
    <col min="15106" max="15106" width="37" style="102" customWidth="1"/>
    <col min="15107" max="15107" width="14.6640625" style="102" customWidth="1"/>
    <col min="15108" max="15361" width="11.44140625" style="102"/>
    <col min="15362" max="15362" width="37" style="102" customWidth="1"/>
    <col min="15363" max="15363" width="14.6640625" style="102" customWidth="1"/>
    <col min="15364" max="15617" width="11.44140625" style="102"/>
    <col min="15618" max="15618" width="37" style="102" customWidth="1"/>
    <col min="15619" max="15619" width="14.6640625" style="102" customWidth="1"/>
    <col min="15620" max="15873" width="11.44140625" style="102"/>
    <col min="15874" max="15874" width="37" style="102" customWidth="1"/>
    <col min="15875" max="15875" width="14.6640625" style="102" customWidth="1"/>
    <col min="15876" max="16129" width="11.44140625" style="102"/>
    <col min="16130" max="16130" width="37" style="102" customWidth="1"/>
    <col min="16131" max="16131" width="14.6640625" style="102" customWidth="1"/>
    <col min="16132" max="16384" width="11.44140625" style="102"/>
  </cols>
  <sheetData>
    <row r="1" spans="1:8" ht="49.95" customHeight="1">
      <c r="A1" s="104" t="s">
        <v>424</v>
      </c>
      <c r="B1" s="104"/>
      <c r="C1" s="104"/>
      <c r="D1" s="104"/>
      <c r="E1" s="104"/>
      <c r="F1" s="100"/>
      <c r="G1" s="100"/>
      <c r="H1" s="100"/>
    </row>
    <row r="2" spans="1:8">
      <c r="A2" s="208"/>
    </row>
    <row r="3" spans="1:8" ht="21" customHeight="1" thickBot="1">
      <c r="A3" s="207" t="s">
        <v>425</v>
      </c>
    </row>
    <row r="4" spans="1:8" ht="25.5" customHeight="1" thickBot="1">
      <c r="B4" s="498" t="s">
        <v>426</v>
      </c>
      <c r="C4" s="498" t="s">
        <v>427</v>
      </c>
    </row>
    <row r="5" spans="1:8" ht="19.95" customHeight="1">
      <c r="A5" s="512" t="s">
        <v>428</v>
      </c>
      <c r="B5" s="202">
        <v>353260</v>
      </c>
      <c r="C5" s="202">
        <v>355943</v>
      </c>
    </row>
    <row r="6" spans="1:8" ht="19.95" customHeight="1" thickBot="1">
      <c r="A6" s="513" t="s">
        <v>429</v>
      </c>
      <c r="B6" s="203">
        <v>480844</v>
      </c>
      <c r="C6" s="203">
        <v>481205</v>
      </c>
    </row>
    <row r="8" spans="1:8" ht="21.75" customHeight="1" thickBot="1">
      <c r="A8" s="207" t="s">
        <v>430</v>
      </c>
    </row>
    <row r="9" spans="1:8" ht="27" customHeight="1" thickBot="1">
      <c r="B9" s="498" t="s">
        <v>431</v>
      </c>
      <c r="C9" s="498" t="s">
        <v>432</v>
      </c>
    </row>
    <row r="10" spans="1:8" ht="19.95" customHeight="1">
      <c r="A10" s="512" t="s">
        <v>433</v>
      </c>
      <c r="B10" s="927">
        <v>0.66</v>
      </c>
      <c r="C10" s="927">
        <v>0.67</v>
      </c>
    </row>
    <row r="11" spans="1:8" ht="19.95" customHeight="1" thickBot="1">
      <c r="A11" s="513" t="s">
        <v>434</v>
      </c>
      <c r="B11" s="928">
        <v>0.34</v>
      </c>
      <c r="C11" s="928">
        <v>0.33</v>
      </c>
    </row>
    <row r="13" spans="1:8" ht="25.5" customHeight="1" thickBot="1">
      <c r="A13" s="207" t="s">
        <v>435</v>
      </c>
    </row>
    <row r="14" spans="1:8" ht="40.5" customHeight="1" thickBot="1">
      <c r="B14" s="498" t="s">
        <v>436</v>
      </c>
      <c r="C14" s="498" t="s">
        <v>437</v>
      </c>
    </row>
    <row r="15" spans="1:8" ht="19.95" customHeight="1">
      <c r="A15" s="512" t="s">
        <v>438</v>
      </c>
      <c r="B15" s="204">
        <v>218324.65</v>
      </c>
      <c r="C15" s="204">
        <v>224516.83</v>
      </c>
    </row>
    <row r="16" spans="1:8" ht="19.95" customHeight="1">
      <c r="A16" s="514" t="s">
        <v>439</v>
      </c>
      <c r="B16" s="205">
        <v>-186047.45</v>
      </c>
      <c r="C16" s="205">
        <v>-209127.32</v>
      </c>
    </row>
    <row r="17" spans="1:3" ht="19.95" customHeight="1" thickBot="1">
      <c r="A17" s="513" t="s">
        <v>440</v>
      </c>
      <c r="B17" s="206">
        <v>32277.200000000001</v>
      </c>
      <c r="C17" s="206">
        <v>15389.51</v>
      </c>
    </row>
    <row r="18" spans="1:3" customFormat="1" ht="19.95" customHeight="1" thickBot="1"/>
    <row r="19" spans="1:3" ht="18" customHeight="1">
      <c r="A19" s="731" t="s">
        <v>441</v>
      </c>
      <c r="B19" s="204">
        <v>-797.48</v>
      </c>
      <c r="C19" s="204">
        <v>-881.11</v>
      </c>
    </row>
    <row r="20" spans="1:3" ht="18" customHeight="1" thickBot="1">
      <c r="A20" s="732" t="s">
        <v>442</v>
      </c>
      <c r="B20" s="206">
        <v>1819.87</v>
      </c>
      <c r="C20" s="206">
        <v>1893.11</v>
      </c>
    </row>
    <row r="22" spans="1:3">
      <c r="A22" s="274" t="s">
        <v>443</v>
      </c>
    </row>
  </sheetData>
  <printOptions horizontalCentered="1"/>
  <pageMargins left="0" right="0" top="0.35433070866141736" bottom="0.31496062992125984" header="0" footer="0.19685039370078741"/>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9"/>
  <sheetViews>
    <sheetView zoomScaleNormal="100" workbookViewId="0">
      <selection activeCell="D30" sqref="D30"/>
    </sheetView>
  </sheetViews>
  <sheetFormatPr baseColWidth="10" defaultColWidth="11.5546875" defaultRowHeight="13.2"/>
  <cols>
    <col min="1" max="1" width="23.88671875" style="16" customWidth="1"/>
    <col min="2" max="3" width="10.6640625" style="17" customWidth="1"/>
    <col min="4" max="5" width="10.6640625" style="16" customWidth="1"/>
    <col min="6" max="6" width="2.33203125" style="16" customWidth="1"/>
    <col min="7" max="8" width="10.6640625" style="16" customWidth="1"/>
    <col min="9" max="16384" width="11.5546875" style="16"/>
  </cols>
  <sheetData>
    <row r="1" spans="1:13" s="322" customFormat="1" ht="45" customHeight="1">
      <c r="A1" s="320" t="s">
        <v>51</v>
      </c>
      <c r="B1" s="320"/>
      <c r="C1" s="320"/>
      <c r="D1" s="320"/>
      <c r="E1" s="320"/>
      <c r="F1" s="320"/>
      <c r="G1" s="320"/>
      <c r="H1" s="320"/>
    </row>
    <row r="2" spans="1:13" s="12" customFormat="1" ht="15" customHeight="1" thickBot="1">
      <c r="F2" s="13"/>
    </row>
    <row r="3" spans="1:13" s="12" customFormat="1" ht="19.95" customHeight="1" thickBot="1">
      <c r="A3" s="14"/>
      <c r="B3" s="1110">
        <v>2020</v>
      </c>
      <c r="C3" s="1111"/>
      <c r="D3" s="1110">
        <v>2021</v>
      </c>
      <c r="E3" s="1111"/>
      <c r="F3" s="332"/>
      <c r="G3" s="1107" t="s">
        <v>2</v>
      </c>
      <c r="H3" s="1108"/>
    </row>
    <row r="4" spans="1:13" s="12" customFormat="1" ht="27" customHeight="1" thickBot="1">
      <c r="B4" s="333" t="s">
        <v>52</v>
      </c>
      <c r="C4" s="351" t="s">
        <v>53</v>
      </c>
      <c r="D4" s="333" t="s">
        <v>52</v>
      </c>
      <c r="E4" s="351" t="s">
        <v>53</v>
      </c>
      <c r="F4" s="335"/>
      <c r="G4" s="352" t="s">
        <v>52</v>
      </c>
      <c r="H4" s="353" t="s">
        <v>54</v>
      </c>
    </row>
    <row r="5" spans="1:13" ht="19.95" customHeight="1">
      <c r="A5" s="338" t="s">
        <v>55</v>
      </c>
      <c r="B5" s="354">
        <v>225</v>
      </c>
      <c r="C5" s="339">
        <f>B5/$B$7</f>
        <v>0.69018404907975461</v>
      </c>
      <c r="D5" s="354">
        <v>227</v>
      </c>
      <c r="E5" s="339">
        <f>D5/$D$7</f>
        <v>0.68787878787878787</v>
      </c>
      <c r="F5" s="340"/>
      <c r="G5" s="355">
        <f>D5-B5</f>
        <v>2</v>
      </c>
      <c r="H5" s="342">
        <f>D5/B5-1</f>
        <v>8.8888888888889461E-3</v>
      </c>
      <c r="K5" s="322"/>
      <c r="L5" s="322"/>
      <c r="M5" s="322"/>
    </row>
    <row r="6" spans="1:13" ht="19.95" customHeight="1" thickBot="1">
      <c r="A6" s="356" t="s">
        <v>56</v>
      </c>
      <c r="B6" s="357">
        <v>101</v>
      </c>
      <c r="C6" s="358">
        <f t="shared" ref="C6:C7" si="0">B6/$B$7</f>
        <v>0.30981595092024539</v>
      </c>
      <c r="D6" s="357">
        <v>103</v>
      </c>
      <c r="E6" s="358">
        <f>D6/$D$7</f>
        <v>0.31212121212121213</v>
      </c>
      <c r="F6" s="340"/>
      <c r="G6" s="355">
        <f>D6-B6</f>
        <v>2</v>
      </c>
      <c r="H6" s="342">
        <f>D6/B6-1</f>
        <v>1.980198019801982E-2</v>
      </c>
      <c r="K6" s="322"/>
      <c r="L6" s="322"/>
      <c r="M6" s="322"/>
    </row>
    <row r="7" spans="1:13" ht="19.95" customHeight="1" thickBot="1">
      <c r="A7" s="359" t="s">
        <v>57</v>
      </c>
      <c r="B7" s="360">
        <f>SUM(B5:B6)</f>
        <v>326</v>
      </c>
      <c r="C7" s="349">
        <f t="shared" si="0"/>
        <v>1</v>
      </c>
      <c r="D7" s="360">
        <f>SUM(D5:D6)</f>
        <v>330</v>
      </c>
      <c r="E7" s="349">
        <f>D7/$D$7</f>
        <v>1</v>
      </c>
      <c r="F7" s="15"/>
      <c r="G7" s="361">
        <f>D7-B7</f>
        <v>4</v>
      </c>
      <c r="H7" s="362">
        <f>D7/B7-1</f>
        <v>1.2269938650306678E-2</v>
      </c>
      <c r="K7" s="322"/>
      <c r="L7" s="322"/>
      <c r="M7" s="322"/>
    </row>
    <row r="8" spans="1:13" ht="13.2" customHeight="1">
      <c r="H8" s="322"/>
      <c r="I8" s="322"/>
      <c r="J8" s="322"/>
      <c r="K8" s="322"/>
      <c r="L8" s="322"/>
      <c r="M8" s="322"/>
    </row>
    <row r="9" spans="1:13" ht="14.4">
      <c r="H9" s="322"/>
      <c r="I9" s="322"/>
      <c r="J9" s="322"/>
      <c r="K9" s="322"/>
      <c r="L9" s="322"/>
      <c r="M9" s="322"/>
    </row>
  </sheetData>
  <mergeCells count="3">
    <mergeCell ref="B3:C3"/>
    <mergeCell ref="D3:E3"/>
    <mergeCell ref="G3:H3"/>
  </mergeCells>
  <printOptions horizontalCentered="1"/>
  <pageMargins left="0" right="0" top="0.35433070866141736" bottom="0.31496062992125984" header="0" footer="0.19685039370078741"/>
  <pageSetup paperSize="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40"/>
  <sheetViews>
    <sheetView zoomScaleNormal="100" workbookViewId="0">
      <selection activeCell="J33" sqref="J33"/>
    </sheetView>
  </sheetViews>
  <sheetFormatPr baseColWidth="10" defaultRowHeight="13.2"/>
  <cols>
    <col min="1" max="1" width="17" style="42" customWidth="1"/>
    <col min="2" max="2" width="15" style="42" customWidth="1"/>
    <col min="3" max="4" width="16.6640625" style="42" customWidth="1"/>
    <col min="5" max="5" width="16.44140625" style="42" customWidth="1"/>
    <col min="6" max="257" width="11.44140625" style="42"/>
    <col min="258" max="258" width="12.6640625" style="42" customWidth="1"/>
    <col min="259" max="260" width="16.6640625" style="42" customWidth="1"/>
    <col min="261" max="513" width="11.44140625" style="42"/>
    <col min="514" max="514" width="12.6640625" style="42" customWidth="1"/>
    <col min="515" max="516" width="16.6640625" style="42" customWidth="1"/>
    <col min="517" max="769" width="11.44140625" style="42"/>
    <col min="770" max="770" width="12.6640625" style="42" customWidth="1"/>
    <col min="771" max="772" width="16.6640625" style="42" customWidth="1"/>
    <col min="773" max="1025" width="11.44140625" style="42"/>
    <col min="1026" max="1026" width="12.6640625" style="42" customWidth="1"/>
    <col min="1027" max="1028" width="16.6640625" style="42" customWidth="1"/>
    <col min="1029" max="1281" width="11.44140625" style="42"/>
    <col min="1282" max="1282" width="12.6640625" style="42" customWidth="1"/>
    <col min="1283" max="1284" width="16.6640625" style="42" customWidth="1"/>
    <col min="1285" max="1537" width="11.44140625" style="42"/>
    <col min="1538" max="1538" width="12.6640625" style="42" customWidth="1"/>
    <col min="1539" max="1540" width="16.6640625" style="42" customWidth="1"/>
    <col min="1541" max="1793" width="11.44140625" style="42"/>
    <col min="1794" max="1794" width="12.6640625" style="42" customWidth="1"/>
    <col min="1795" max="1796" width="16.6640625" style="42" customWidth="1"/>
    <col min="1797" max="2049" width="11.44140625" style="42"/>
    <col min="2050" max="2050" width="12.6640625" style="42" customWidth="1"/>
    <col min="2051" max="2052" width="16.6640625" style="42" customWidth="1"/>
    <col min="2053" max="2305" width="11.44140625" style="42"/>
    <col min="2306" max="2306" width="12.6640625" style="42" customWidth="1"/>
    <col min="2307" max="2308" width="16.6640625" style="42" customWidth="1"/>
    <col min="2309" max="2561" width="11.44140625" style="42"/>
    <col min="2562" max="2562" width="12.6640625" style="42" customWidth="1"/>
    <col min="2563" max="2564" width="16.6640625" style="42" customWidth="1"/>
    <col min="2565" max="2817" width="11.44140625" style="42"/>
    <col min="2818" max="2818" width="12.6640625" style="42" customWidth="1"/>
    <col min="2819" max="2820" width="16.6640625" style="42" customWidth="1"/>
    <col min="2821" max="3073" width="11.44140625" style="42"/>
    <col min="3074" max="3074" width="12.6640625" style="42" customWidth="1"/>
    <col min="3075" max="3076" width="16.6640625" style="42" customWidth="1"/>
    <col min="3077" max="3329" width="11.44140625" style="42"/>
    <col min="3330" max="3330" width="12.6640625" style="42" customWidth="1"/>
    <col min="3331" max="3332" width="16.6640625" style="42" customWidth="1"/>
    <col min="3333" max="3585" width="11.44140625" style="42"/>
    <col min="3586" max="3586" width="12.6640625" style="42" customWidth="1"/>
    <col min="3587" max="3588" width="16.6640625" style="42" customWidth="1"/>
    <col min="3589" max="3841" width="11.44140625" style="42"/>
    <col min="3842" max="3842" width="12.6640625" style="42" customWidth="1"/>
    <col min="3843" max="3844" width="16.6640625" style="42" customWidth="1"/>
    <col min="3845" max="4097" width="11.44140625" style="42"/>
    <col min="4098" max="4098" width="12.6640625" style="42" customWidth="1"/>
    <col min="4099" max="4100" width="16.6640625" style="42" customWidth="1"/>
    <col min="4101" max="4353" width="11.44140625" style="42"/>
    <col min="4354" max="4354" width="12.6640625" style="42" customWidth="1"/>
    <col min="4355" max="4356" width="16.6640625" style="42" customWidth="1"/>
    <col min="4357" max="4609" width="11.44140625" style="42"/>
    <col min="4610" max="4610" width="12.6640625" style="42" customWidth="1"/>
    <col min="4611" max="4612" width="16.6640625" style="42" customWidth="1"/>
    <col min="4613" max="4865" width="11.44140625" style="42"/>
    <col min="4866" max="4866" width="12.6640625" style="42" customWidth="1"/>
    <col min="4867" max="4868" width="16.6640625" style="42" customWidth="1"/>
    <col min="4869" max="5121" width="11.44140625" style="42"/>
    <col min="5122" max="5122" width="12.6640625" style="42" customWidth="1"/>
    <col min="5123" max="5124" width="16.6640625" style="42" customWidth="1"/>
    <col min="5125" max="5377" width="11.44140625" style="42"/>
    <col min="5378" max="5378" width="12.6640625" style="42" customWidth="1"/>
    <col min="5379" max="5380" width="16.6640625" style="42" customWidth="1"/>
    <col min="5381" max="5633" width="11.44140625" style="42"/>
    <col min="5634" max="5634" width="12.6640625" style="42" customWidth="1"/>
    <col min="5635" max="5636" width="16.6640625" style="42" customWidth="1"/>
    <col min="5637" max="5889" width="11.44140625" style="42"/>
    <col min="5890" max="5890" width="12.6640625" style="42" customWidth="1"/>
    <col min="5891" max="5892" width="16.6640625" style="42" customWidth="1"/>
    <col min="5893" max="6145" width="11.44140625" style="42"/>
    <col min="6146" max="6146" width="12.6640625" style="42" customWidth="1"/>
    <col min="6147" max="6148" width="16.6640625" style="42" customWidth="1"/>
    <col min="6149" max="6401" width="11.44140625" style="42"/>
    <col min="6402" max="6402" width="12.6640625" style="42" customWidth="1"/>
    <col min="6403" max="6404" width="16.6640625" style="42" customWidth="1"/>
    <col min="6405" max="6657" width="11.44140625" style="42"/>
    <col min="6658" max="6658" width="12.6640625" style="42" customWidth="1"/>
    <col min="6659" max="6660" width="16.6640625" style="42" customWidth="1"/>
    <col min="6661" max="6913" width="11.44140625" style="42"/>
    <col min="6914" max="6914" width="12.6640625" style="42" customWidth="1"/>
    <col min="6915" max="6916" width="16.6640625" style="42" customWidth="1"/>
    <col min="6917" max="7169" width="11.44140625" style="42"/>
    <col min="7170" max="7170" width="12.6640625" style="42" customWidth="1"/>
    <col min="7171" max="7172" width="16.6640625" style="42" customWidth="1"/>
    <col min="7173" max="7425" width="11.44140625" style="42"/>
    <col min="7426" max="7426" width="12.6640625" style="42" customWidth="1"/>
    <col min="7427" max="7428" width="16.6640625" style="42" customWidth="1"/>
    <col min="7429" max="7681" width="11.44140625" style="42"/>
    <col min="7682" max="7682" width="12.6640625" style="42" customWidth="1"/>
    <col min="7683" max="7684" width="16.6640625" style="42" customWidth="1"/>
    <col min="7685" max="7937" width="11.44140625" style="42"/>
    <col min="7938" max="7938" width="12.6640625" style="42" customWidth="1"/>
    <col min="7939" max="7940" width="16.6640625" style="42" customWidth="1"/>
    <col min="7941" max="8193" width="11.44140625" style="42"/>
    <col min="8194" max="8194" width="12.6640625" style="42" customWidth="1"/>
    <col min="8195" max="8196" width="16.6640625" style="42" customWidth="1"/>
    <col min="8197" max="8449" width="11.44140625" style="42"/>
    <col min="8450" max="8450" width="12.6640625" style="42" customWidth="1"/>
    <col min="8451" max="8452" width="16.6640625" style="42" customWidth="1"/>
    <col min="8453" max="8705" width="11.44140625" style="42"/>
    <col min="8706" max="8706" width="12.6640625" style="42" customWidth="1"/>
    <col min="8707" max="8708" width="16.6640625" style="42" customWidth="1"/>
    <col min="8709" max="8961" width="11.44140625" style="42"/>
    <col min="8962" max="8962" width="12.6640625" style="42" customWidth="1"/>
    <col min="8963" max="8964" width="16.6640625" style="42" customWidth="1"/>
    <col min="8965" max="9217" width="11.44140625" style="42"/>
    <col min="9218" max="9218" width="12.6640625" style="42" customWidth="1"/>
    <col min="9219" max="9220" width="16.6640625" style="42" customWidth="1"/>
    <col min="9221" max="9473" width="11.44140625" style="42"/>
    <col min="9474" max="9474" width="12.6640625" style="42" customWidth="1"/>
    <col min="9475" max="9476" width="16.6640625" style="42" customWidth="1"/>
    <col min="9477" max="9729" width="11.44140625" style="42"/>
    <col min="9730" max="9730" width="12.6640625" style="42" customWidth="1"/>
    <col min="9731" max="9732" width="16.6640625" style="42" customWidth="1"/>
    <col min="9733" max="9985" width="11.44140625" style="42"/>
    <col min="9986" max="9986" width="12.6640625" style="42" customWidth="1"/>
    <col min="9987" max="9988" width="16.6640625" style="42" customWidth="1"/>
    <col min="9989" max="10241" width="11.44140625" style="42"/>
    <col min="10242" max="10242" width="12.6640625" style="42" customWidth="1"/>
    <col min="10243" max="10244" width="16.6640625" style="42" customWidth="1"/>
    <col min="10245" max="10497" width="11.44140625" style="42"/>
    <col min="10498" max="10498" width="12.6640625" style="42" customWidth="1"/>
    <col min="10499" max="10500" width="16.6640625" style="42" customWidth="1"/>
    <col min="10501" max="10753" width="11.44140625" style="42"/>
    <col min="10754" max="10754" width="12.6640625" style="42" customWidth="1"/>
    <col min="10755" max="10756" width="16.6640625" style="42" customWidth="1"/>
    <col min="10757" max="11009" width="11.44140625" style="42"/>
    <col min="11010" max="11010" width="12.6640625" style="42" customWidth="1"/>
    <col min="11011" max="11012" width="16.6640625" style="42" customWidth="1"/>
    <col min="11013" max="11265" width="11.44140625" style="42"/>
    <col min="11266" max="11266" width="12.6640625" style="42" customWidth="1"/>
    <col min="11267" max="11268" width="16.6640625" style="42" customWidth="1"/>
    <col min="11269" max="11521" width="11.44140625" style="42"/>
    <col min="11522" max="11522" width="12.6640625" style="42" customWidth="1"/>
    <col min="11523" max="11524" width="16.6640625" style="42" customWidth="1"/>
    <col min="11525" max="11777" width="11.44140625" style="42"/>
    <col min="11778" max="11778" width="12.6640625" style="42" customWidth="1"/>
    <col min="11779" max="11780" width="16.6640625" style="42" customWidth="1"/>
    <col min="11781" max="12033" width="11.44140625" style="42"/>
    <col min="12034" max="12034" width="12.6640625" style="42" customWidth="1"/>
    <col min="12035" max="12036" width="16.6640625" style="42" customWidth="1"/>
    <col min="12037" max="12289" width="11.44140625" style="42"/>
    <col min="12290" max="12290" width="12.6640625" style="42" customWidth="1"/>
    <col min="12291" max="12292" width="16.6640625" style="42" customWidth="1"/>
    <col min="12293" max="12545" width="11.44140625" style="42"/>
    <col min="12546" max="12546" width="12.6640625" style="42" customWidth="1"/>
    <col min="12547" max="12548" width="16.6640625" style="42" customWidth="1"/>
    <col min="12549" max="12801" width="11.44140625" style="42"/>
    <col min="12802" max="12802" width="12.6640625" style="42" customWidth="1"/>
    <col min="12803" max="12804" width="16.6640625" style="42" customWidth="1"/>
    <col min="12805" max="13057" width="11.44140625" style="42"/>
    <col min="13058" max="13058" width="12.6640625" style="42" customWidth="1"/>
    <col min="13059" max="13060" width="16.6640625" style="42" customWidth="1"/>
    <col min="13061" max="13313" width="11.44140625" style="42"/>
    <col min="13314" max="13314" width="12.6640625" style="42" customWidth="1"/>
    <col min="13315" max="13316" width="16.6640625" style="42" customWidth="1"/>
    <col min="13317" max="13569" width="11.44140625" style="42"/>
    <col min="13570" max="13570" width="12.6640625" style="42" customWidth="1"/>
    <col min="13571" max="13572" width="16.6640625" style="42" customWidth="1"/>
    <col min="13573" max="13825" width="11.44140625" style="42"/>
    <col min="13826" max="13826" width="12.6640625" style="42" customWidth="1"/>
    <col min="13827" max="13828" width="16.6640625" style="42" customWidth="1"/>
    <col min="13829" max="14081" width="11.44140625" style="42"/>
    <col min="14082" max="14082" width="12.6640625" style="42" customWidth="1"/>
    <col min="14083" max="14084" width="16.6640625" style="42" customWidth="1"/>
    <col min="14085" max="14337" width="11.44140625" style="42"/>
    <col min="14338" max="14338" width="12.6640625" style="42" customWidth="1"/>
    <col min="14339" max="14340" width="16.6640625" style="42" customWidth="1"/>
    <col min="14341" max="14593" width="11.44140625" style="42"/>
    <col min="14594" max="14594" width="12.6640625" style="42" customWidth="1"/>
    <col min="14595" max="14596" width="16.6640625" style="42" customWidth="1"/>
    <col min="14597" max="14849" width="11.44140625" style="42"/>
    <col min="14850" max="14850" width="12.6640625" style="42" customWidth="1"/>
    <col min="14851" max="14852" width="16.6640625" style="42" customWidth="1"/>
    <col min="14853" max="15105" width="11.44140625" style="42"/>
    <col min="15106" max="15106" width="12.6640625" style="42" customWidth="1"/>
    <col min="15107" max="15108" width="16.6640625" style="42" customWidth="1"/>
    <col min="15109" max="15361" width="11.44140625" style="42"/>
    <col min="15362" max="15362" width="12.6640625" style="42" customWidth="1"/>
    <col min="15363" max="15364" width="16.6640625" style="42" customWidth="1"/>
    <col min="15365" max="15617" width="11.44140625" style="42"/>
    <col min="15618" max="15618" width="12.6640625" style="42" customWidth="1"/>
    <col min="15619" max="15620" width="16.6640625" style="42" customWidth="1"/>
    <col min="15621" max="15873" width="11.44140625" style="42"/>
    <col min="15874" max="15874" width="12.6640625" style="42" customWidth="1"/>
    <col min="15875" max="15876" width="16.6640625" style="42" customWidth="1"/>
    <col min="15877" max="16129" width="11.44140625" style="42"/>
    <col min="16130" max="16130" width="12.6640625" style="42" customWidth="1"/>
    <col min="16131" max="16132" width="16.6640625" style="42" customWidth="1"/>
    <col min="16133" max="16384" width="11.44140625" style="42"/>
  </cols>
  <sheetData>
    <row r="1" spans="1:8" ht="49.95" customHeight="1">
      <c r="A1" s="81" t="s">
        <v>444</v>
      </c>
      <c r="B1" s="81"/>
      <c r="C1" s="81"/>
      <c r="D1" s="81"/>
      <c r="E1" s="81"/>
      <c r="F1" s="81"/>
      <c r="G1" s="81"/>
      <c r="H1" s="80"/>
    </row>
    <row r="25" spans="1:3">
      <c r="A25" s="762"/>
    </row>
    <row r="26" spans="1:3" ht="13.8" thickBot="1"/>
    <row r="27" spans="1:3" ht="41.25" customHeight="1" thickBot="1">
      <c r="A27" s="733" t="s">
        <v>401</v>
      </c>
      <c r="B27" s="498" t="s">
        <v>445</v>
      </c>
      <c r="C27" s="714" t="s">
        <v>446</v>
      </c>
    </row>
    <row r="28" spans="1:3" ht="18" customHeight="1">
      <c r="A28" s="1070">
        <v>2009</v>
      </c>
      <c r="B28" s="1069">
        <v>259702</v>
      </c>
      <c r="C28" s="1071">
        <v>72208</v>
      </c>
    </row>
    <row r="29" spans="1:3" ht="18" customHeight="1">
      <c r="A29" s="276">
        <v>2010</v>
      </c>
      <c r="B29" s="199">
        <v>236808</v>
      </c>
      <c r="C29" s="200">
        <v>82185</v>
      </c>
    </row>
    <row r="30" spans="1:3" ht="18" customHeight="1">
      <c r="A30" s="276">
        <v>2011</v>
      </c>
      <c r="B30" s="199">
        <v>237625</v>
      </c>
      <c r="C30" s="200">
        <v>83528</v>
      </c>
    </row>
    <row r="31" spans="1:3" ht="18" customHeight="1">
      <c r="A31" s="276">
        <v>2012</v>
      </c>
      <c r="B31" s="199">
        <v>230745</v>
      </c>
      <c r="C31" s="200">
        <v>99745</v>
      </c>
    </row>
    <row r="32" spans="1:3" ht="18" customHeight="1">
      <c r="A32" s="276">
        <v>2013</v>
      </c>
      <c r="B32" s="199">
        <v>211586</v>
      </c>
      <c r="C32" s="200">
        <v>91870</v>
      </c>
    </row>
    <row r="33" spans="1:3" ht="18" customHeight="1">
      <c r="A33" s="276">
        <v>2014</v>
      </c>
      <c r="B33" s="199">
        <v>222131</v>
      </c>
      <c r="C33" s="200">
        <v>89308</v>
      </c>
    </row>
    <row r="34" spans="1:3" ht="18" customHeight="1">
      <c r="A34" s="276">
        <v>2015</v>
      </c>
      <c r="B34" s="199">
        <v>198331</v>
      </c>
      <c r="C34" s="200">
        <v>94958</v>
      </c>
    </row>
    <row r="35" spans="1:3" ht="18" customHeight="1">
      <c r="A35" s="276">
        <v>2016</v>
      </c>
      <c r="B35" s="199">
        <v>216509</v>
      </c>
      <c r="C35" s="200">
        <v>100568</v>
      </c>
    </row>
    <row r="36" spans="1:3" ht="18" customHeight="1">
      <c r="A36" s="276">
        <v>2017</v>
      </c>
      <c r="B36" s="199">
        <v>210528</v>
      </c>
      <c r="C36" s="200">
        <v>111261</v>
      </c>
    </row>
    <row r="37" spans="1:3" ht="18" customHeight="1">
      <c r="A37" s="276">
        <v>2018</v>
      </c>
      <c r="B37" s="905">
        <v>224619.36600000001</v>
      </c>
      <c r="C37" s="287">
        <v>106015.04000000001</v>
      </c>
    </row>
    <row r="38" spans="1:3" ht="18" customHeight="1">
      <c r="A38" s="276">
        <v>2019</v>
      </c>
      <c r="B38" s="905">
        <v>201466</v>
      </c>
      <c r="C38" s="287">
        <v>120422</v>
      </c>
    </row>
    <row r="39" spans="1:3" ht="18" customHeight="1">
      <c r="A39" s="276">
        <v>2020</v>
      </c>
      <c r="B39" s="905">
        <v>233293</v>
      </c>
      <c r="C39" s="287">
        <v>119967</v>
      </c>
    </row>
    <row r="40" spans="1:3" ht="18" customHeight="1" thickBot="1">
      <c r="A40" s="983">
        <v>2021</v>
      </c>
      <c r="B40" s="926">
        <v>237346</v>
      </c>
      <c r="C40" s="288">
        <v>118597</v>
      </c>
    </row>
  </sheetData>
  <printOptions horizontalCentered="1"/>
  <pageMargins left="0" right="0" top="0.35433070866141736" bottom="0.31496062992125984" header="0" footer="0.19685039370078741"/>
  <pageSetup paperSize="9" scale="88"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44"/>
  <sheetViews>
    <sheetView zoomScaleNormal="100" workbookViewId="0">
      <selection activeCell="A32" sqref="A32:D32"/>
    </sheetView>
  </sheetViews>
  <sheetFormatPr baseColWidth="10" defaultRowHeight="13.2"/>
  <cols>
    <col min="1" max="1" width="16.88671875" style="42" customWidth="1"/>
    <col min="2" max="2" width="14.6640625" style="42" customWidth="1"/>
    <col min="3" max="6" width="15.6640625" style="42" customWidth="1"/>
    <col min="7" max="7" width="14.6640625" style="42" customWidth="1"/>
    <col min="8" max="258" width="11.44140625" style="42"/>
    <col min="259" max="262" width="15.6640625" style="42" customWidth="1"/>
    <col min="263" max="263" width="14.6640625" style="42" customWidth="1"/>
    <col min="264" max="514" width="11.44140625" style="42"/>
    <col min="515" max="518" width="15.6640625" style="42" customWidth="1"/>
    <col min="519" max="519" width="14.6640625" style="42" customWidth="1"/>
    <col min="520" max="770" width="11.44140625" style="42"/>
    <col min="771" max="774" width="15.6640625" style="42" customWidth="1"/>
    <col min="775" max="775" width="14.6640625" style="42" customWidth="1"/>
    <col min="776" max="1026" width="11.44140625" style="42"/>
    <col min="1027" max="1030" width="15.6640625" style="42" customWidth="1"/>
    <col min="1031" max="1031" width="14.6640625" style="42" customWidth="1"/>
    <col min="1032" max="1282" width="11.44140625" style="42"/>
    <col min="1283" max="1286" width="15.6640625" style="42" customWidth="1"/>
    <col min="1287" max="1287" width="14.6640625" style="42" customWidth="1"/>
    <col min="1288" max="1538" width="11.44140625" style="42"/>
    <col min="1539" max="1542" width="15.6640625" style="42" customWidth="1"/>
    <col min="1543" max="1543" width="14.6640625" style="42" customWidth="1"/>
    <col min="1544" max="1794" width="11.44140625" style="42"/>
    <col min="1795" max="1798" width="15.6640625" style="42" customWidth="1"/>
    <col min="1799" max="1799" width="14.6640625" style="42" customWidth="1"/>
    <col min="1800" max="2050" width="11.44140625" style="42"/>
    <col min="2051" max="2054" width="15.6640625" style="42" customWidth="1"/>
    <col min="2055" max="2055" width="14.6640625" style="42" customWidth="1"/>
    <col min="2056" max="2306" width="11.44140625" style="42"/>
    <col min="2307" max="2310" width="15.6640625" style="42" customWidth="1"/>
    <col min="2311" max="2311" width="14.6640625" style="42" customWidth="1"/>
    <col min="2312" max="2562" width="11.44140625" style="42"/>
    <col min="2563" max="2566" width="15.6640625" style="42" customWidth="1"/>
    <col min="2567" max="2567" width="14.6640625" style="42" customWidth="1"/>
    <col min="2568" max="2818" width="11.44140625" style="42"/>
    <col min="2819" max="2822" width="15.6640625" style="42" customWidth="1"/>
    <col min="2823" max="2823" width="14.6640625" style="42" customWidth="1"/>
    <col min="2824" max="3074" width="11.44140625" style="42"/>
    <col min="3075" max="3078" width="15.6640625" style="42" customWidth="1"/>
    <col min="3079" max="3079" width="14.6640625" style="42" customWidth="1"/>
    <col min="3080" max="3330" width="11.44140625" style="42"/>
    <col min="3331" max="3334" width="15.6640625" style="42" customWidth="1"/>
    <col min="3335" max="3335" width="14.6640625" style="42" customWidth="1"/>
    <col min="3336" max="3586" width="11.44140625" style="42"/>
    <col min="3587" max="3590" width="15.6640625" style="42" customWidth="1"/>
    <col min="3591" max="3591" width="14.6640625" style="42" customWidth="1"/>
    <col min="3592" max="3842" width="11.44140625" style="42"/>
    <col min="3843" max="3846" width="15.6640625" style="42" customWidth="1"/>
    <col min="3847" max="3847" width="14.6640625" style="42" customWidth="1"/>
    <col min="3848" max="4098" width="11.44140625" style="42"/>
    <col min="4099" max="4102" width="15.6640625" style="42" customWidth="1"/>
    <col min="4103" max="4103" width="14.6640625" style="42" customWidth="1"/>
    <col min="4104" max="4354" width="11.44140625" style="42"/>
    <col min="4355" max="4358" width="15.6640625" style="42" customWidth="1"/>
    <col min="4359" max="4359" width="14.6640625" style="42" customWidth="1"/>
    <col min="4360" max="4610" width="11.44140625" style="42"/>
    <col min="4611" max="4614" width="15.6640625" style="42" customWidth="1"/>
    <col min="4615" max="4615" width="14.6640625" style="42" customWidth="1"/>
    <col min="4616" max="4866" width="11.44140625" style="42"/>
    <col min="4867" max="4870" width="15.6640625" style="42" customWidth="1"/>
    <col min="4871" max="4871" width="14.6640625" style="42" customWidth="1"/>
    <col min="4872" max="5122" width="11.44140625" style="42"/>
    <col min="5123" max="5126" width="15.6640625" style="42" customWidth="1"/>
    <col min="5127" max="5127" width="14.6640625" style="42" customWidth="1"/>
    <col min="5128" max="5378" width="11.44140625" style="42"/>
    <col min="5379" max="5382" width="15.6640625" style="42" customWidth="1"/>
    <col min="5383" max="5383" width="14.6640625" style="42" customWidth="1"/>
    <col min="5384" max="5634" width="11.44140625" style="42"/>
    <col min="5635" max="5638" width="15.6640625" style="42" customWidth="1"/>
    <col min="5639" max="5639" width="14.6640625" style="42" customWidth="1"/>
    <col min="5640" max="5890" width="11.44140625" style="42"/>
    <col min="5891" max="5894" width="15.6640625" style="42" customWidth="1"/>
    <col min="5895" max="5895" width="14.6640625" style="42" customWidth="1"/>
    <col min="5896" max="6146" width="11.44140625" style="42"/>
    <col min="6147" max="6150" width="15.6640625" style="42" customWidth="1"/>
    <col min="6151" max="6151" width="14.6640625" style="42" customWidth="1"/>
    <col min="6152" max="6402" width="11.44140625" style="42"/>
    <col min="6403" max="6406" width="15.6640625" style="42" customWidth="1"/>
    <col min="6407" max="6407" width="14.6640625" style="42" customWidth="1"/>
    <col min="6408" max="6658" width="11.44140625" style="42"/>
    <col min="6659" max="6662" width="15.6640625" style="42" customWidth="1"/>
    <col min="6663" max="6663" width="14.6640625" style="42" customWidth="1"/>
    <col min="6664" max="6914" width="11.44140625" style="42"/>
    <col min="6915" max="6918" width="15.6640625" style="42" customWidth="1"/>
    <col min="6919" max="6919" width="14.6640625" style="42" customWidth="1"/>
    <col min="6920" max="7170" width="11.44140625" style="42"/>
    <col min="7171" max="7174" width="15.6640625" style="42" customWidth="1"/>
    <col min="7175" max="7175" width="14.6640625" style="42" customWidth="1"/>
    <col min="7176" max="7426" width="11.44140625" style="42"/>
    <col min="7427" max="7430" width="15.6640625" style="42" customWidth="1"/>
    <col min="7431" max="7431" width="14.6640625" style="42" customWidth="1"/>
    <col min="7432" max="7682" width="11.44140625" style="42"/>
    <col min="7683" max="7686" width="15.6640625" style="42" customWidth="1"/>
    <col min="7687" max="7687" width="14.6640625" style="42" customWidth="1"/>
    <col min="7688" max="7938" width="11.44140625" style="42"/>
    <col min="7939" max="7942" width="15.6640625" style="42" customWidth="1"/>
    <col min="7943" max="7943" width="14.6640625" style="42" customWidth="1"/>
    <col min="7944" max="8194" width="11.44140625" style="42"/>
    <col min="8195" max="8198" width="15.6640625" style="42" customWidth="1"/>
    <col min="8199" max="8199" width="14.6640625" style="42" customWidth="1"/>
    <col min="8200" max="8450" width="11.44140625" style="42"/>
    <col min="8451" max="8454" width="15.6640625" style="42" customWidth="1"/>
    <col min="8455" max="8455" width="14.6640625" style="42" customWidth="1"/>
    <col min="8456" max="8706" width="11.44140625" style="42"/>
    <col min="8707" max="8710" width="15.6640625" style="42" customWidth="1"/>
    <col min="8711" max="8711" width="14.6640625" style="42" customWidth="1"/>
    <col min="8712" max="8962" width="11.44140625" style="42"/>
    <col min="8963" max="8966" width="15.6640625" style="42" customWidth="1"/>
    <col min="8967" max="8967" width="14.6640625" style="42" customWidth="1"/>
    <col min="8968" max="9218" width="11.44140625" style="42"/>
    <col min="9219" max="9222" width="15.6640625" style="42" customWidth="1"/>
    <col min="9223" max="9223" width="14.6640625" style="42" customWidth="1"/>
    <col min="9224" max="9474" width="11.44140625" style="42"/>
    <col min="9475" max="9478" width="15.6640625" style="42" customWidth="1"/>
    <col min="9479" max="9479" width="14.6640625" style="42" customWidth="1"/>
    <col min="9480" max="9730" width="11.44140625" style="42"/>
    <col min="9731" max="9734" width="15.6640625" style="42" customWidth="1"/>
    <col min="9735" max="9735" width="14.6640625" style="42" customWidth="1"/>
    <col min="9736" max="9986" width="11.44140625" style="42"/>
    <col min="9987" max="9990" width="15.6640625" style="42" customWidth="1"/>
    <col min="9991" max="9991" width="14.6640625" style="42" customWidth="1"/>
    <col min="9992" max="10242" width="11.44140625" style="42"/>
    <col min="10243" max="10246" width="15.6640625" style="42" customWidth="1"/>
    <col min="10247" max="10247" width="14.6640625" style="42" customWidth="1"/>
    <col min="10248" max="10498" width="11.44140625" style="42"/>
    <col min="10499" max="10502" width="15.6640625" style="42" customWidth="1"/>
    <col min="10503" max="10503" width="14.6640625" style="42" customWidth="1"/>
    <col min="10504" max="10754" width="11.44140625" style="42"/>
    <col min="10755" max="10758" width="15.6640625" style="42" customWidth="1"/>
    <col min="10759" max="10759" width="14.6640625" style="42" customWidth="1"/>
    <col min="10760" max="11010" width="11.44140625" style="42"/>
    <col min="11011" max="11014" width="15.6640625" style="42" customWidth="1"/>
    <col min="11015" max="11015" width="14.6640625" style="42" customWidth="1"/>
    <col min="11016" max="11266" width="11.44140625" style="42"/>
    <col min="11267" max="11270" width="15.6640625" style="42" customWidth="1"/>
    <col min="11271" max="11271" width="14.6640625" style="42" customWidth="1"/>
    <col min="11272" max="11522" width="11.44140625" style="42"/>
    <col min="11523" max="11526" width="15.6640625" style="42" customWidth="1"/>
    <col min="11527" max="11527" width="14.6640625" style="42" customWidth="1"/>
    <col min="11528" max="11778" width="11.44140625" style="42"/>
    <col min="11779" max="11782" width="15.6640625" style="42" customWidth="1"/>
    <col min="11783" max="11783" width="14.6640625" style="42" customWidth="1"/>
    <col min="11784" max="12034" width="11.44140625" style="42"/>
    <col min="12035" max="12038" width="15.6640625" style="42" customWidth="1"/>
    <col min="12039" max="12039" width="14.6640625" style="42" customWidth="1"/>
    <col min="12040" max="12290" width="11.44140625" style="42"/>
    <col min="12291" max="12294" width="15.6640625" style="42" customWidth="1"/>
    <col min="12295" max="12295" width="14.6640625" style="42" customWidth="1"/>
    <col min="12296" max="12546" width="11.44140625" style="42"/>
    <col min="12547" max="12550" width="15.6640625" style="42" customWidth="1"/>
    <col min="12551" max="12551" width="14.6640625" style="42" customWidth="1"/>
    <col min="12552" max="12802" width="11.44140625" style="42"/>
    <col min="12803" max="12806" width="15.6640625" style="42" customWidth="1"/>
    <col min="12807" max="12807" width="14.6640625" style="42" customWidth="1"/>
    <col min="12808" max="13058" width="11.44140625" style="42"/>
    <col min="13059" max="13062" width="15.6640625" style="42" customWidth="1"/>
    <col min="13063" max="13063" width="14.6640625" style="42" customWidth="1"/>
    <col min="13064" max="13314" width="11.44140625" style="42"/>
    <col min="13315" max="13318" width="15.6640625" style="42" customWidth="1"/>
    <col min="13319" max="13319" width="14.6640625" style="42" customWidth="1"/>
    <col min="13320" max="13570" width="11.44140625" style="42"/>
    <col min="13571" max="13574" width="15.6640625" style="42" customWidth="1"/>
    <col min="13575" max="13575" width="14.6640625" style="42" customWidth="1"/>
    <col min="13576" max="13826" width="11.44140625" style="42"/>
    <col min="13827" max="13830" width="15.6640625" style="42" customWidth="1"/>
    <col min="13831" max="13831" width="14.6640625" style="42" customWidth="1"/>
    <col min="13832" max="14082" width="11.44140625" style="42"/>
    <col min="14083" max="14086" width="15.6640625" style="42" customWidth="1"/>
    <col min="14087" max="14087" width="14.6640625" style="42" customWidth="1"/>
    <col min="14088" max="14338" width="11.44140625" style="42"/>
    <col min="14339" max="14342" width="15.6640625" style="42" customWidth="1"/>
    <col min="14343" max="14343" width="14.6640625" style="42" customWidth="1"/>
    <col min="14344" max="14594" width="11.44140625" style="42"/>
    <col min="14595" max="14598" width="15.6640625" style="42" customWidth="1"/>
    <col min="14599" max="14599" width="14.6640625" style="42" customWidth="1"/>
    <col min="14600" max="14850" width="11.44140625" style="42"/>
    <col min="14851" max="14854" width="15.6640625" style="42" customWidth="1"/>
    <col min="14855" max="14855" width="14.6640625" style="42" customWidth="1"/>
    <col min="14856" max="15106" width="11.44140625" style="42"/>
    <col min="15107" max="15110" width="15.6640625" style="42" customWidth="1"/>
    <col min="15111" max="15111" width="14.6640625" style="42" customWidth="1"/>
    <col min="15112" max="15362" width="11.44140625" style="42"/>
    <col min="15363" max="15366" width="15.6640625" style="42" customWidth="1"/>
    <col min="15367" max="15367" width="14.6640625" style="42" customWidth="1"/>
    <col min="15368" max="15618" width="11.44140625" style="42"/>
    <col min="15619" max="15622" width="15.6640625" style="42" customWidth="1"/>
    <col min="15623" max="15623" width="14.6640625" style="42" customWidth="1"/>
    <col min="15624" max="15874" width="11.44140625" style="42"/>
    <col min="15875" max="15878" width="15.6640625" style="42" customWidth="1"/>
    <col min="15879" max="15879" width="14.6640625" style="42" customWidth="1"/>
    <col min="15880" max="16130" width="11.44140625" style="42"/>
    <col min="16131" max="16134" width="15.6640625" style="42" customWidth="1"/>
    <col min="16135" max="16135" width="14.6640625" style="42" customWidth="1"/>
    <col min="16136" max="16384" width="11.44140625" style="42"/>
  </cols>
  <sheetData>
    <row r="1" spans="1:8" ht="49.95" customHeight="1">
      <c r="A1" s="81" t="s">
        <v>447</v>
      </c>
      <c r="B1" s="81"/>
      <c r="C1" s="81"/>
      <c r="D1" s="81"/>
      <c r="E1" s="81"/>
      <c r="F1" s="81"/>
      <c r="G1" s="81"/>
      <c r="H1" s="80"/>
    </row>
    <row r="21" spans="1:7">
      <c r="C21" s="133"/>
    </row>
    <row r="29" spans="1:7">
      <c r="A29" s="762"/>
    </row>
    <row r="30" spans="1:7" ht="13.8" thickBot="1"/>
    <row r="31" spans="1:7" ht="34.950000000000003" customHeight="1" thickBot="1">
      <c r="A31" s="733" t="s">
        <v>401</v>
      </c>
      <c r="B31" s="498" t="s">
        <v>448</v>
      </c>
      <c r="C31" s="498" t="s">
        <v>449</v>
      </c>
      <c r="D31" s="498" t="s">
        <v>440</v>
      </c>
      <c r="G31"/>
    </row>
    <row r="32" spans="1:7" ht="18" customHeight="1">
      <c r="A32" s="1070">
        <v>2009</v>
      </c>
      <c r="B32" s="1069">
        <v>111037.303</v>
      </c>
      <c r="C32" s="1071">
        <v>-285706.97100000002</v>
      </c>
      <c r="D32" s="1069">
        <f>B32+C32</f>
        <v>-174669.66800000001</v>
      </c>
      <c r="G32"/>
    </row>
    <row r="33" spans="1:7" ht="18" customHeight="1">
      <c r="A33" s="276">
        <v>2010</v>
      </c>
      <c r="B33" s="199">
        <v>96576.254000000001</v>
      </c>
      <c r="C33" s="200">
        <v>-242527.91</v>
      </c>
      <c r="D33" s="199">
        <f t="shared" ref="D33:D39" si="0">B33+C33</f>
        <v>-145951.65600000002</v>
      </c>
      <c r="G33"/>
    </row>
    <row r="34" spans="1:7" ht="18" customHeight="1">
      <c r="A34" s="276">
        <v>2011</v>
      </c>
      <c r="B34" s="199">
        <v>90014.588000000003</v>
      </c>
      <c r="C34" s="200">
        <v>-224438.011</v>
      </c>
      <c r="D34" s="199">
        <f t="shared" si="0"/>
        <v>-134423.42300000001</v>
      </c>
      <c r="G34"/>
    </row>
    <row r="35" spans="1:7" ht="18" customHeight="1">
      <c r="A35" s="276">
        <v>2012</v>
      </c>
      <c r="B35" s="199">
        <v>126538.98699999999</v>
      </c>
      <c r="C35" s="200">
        <v>-219516.481</v>
      </c>
      <c r="D35" s="199">
        <f t="shared" si="0"/>
        <v>-92977.494000000006</v>
      </c>
      <c r="G35"/>
    </row>
    <row r="36" spans="1:7" ht="18" customHeight="1">
      <c r="A36" s="276">
        <v>2013</v>
      </c>
      <c r="B36" s="199">
        <v>89274.188999999998</v>
      </c>
      <c r="C36" s="200">
        <v>-217318.717</v>
      </c>
      <c r="D36" s="199">
        <f t="shared" si="0"/>
        <v>-128044.52800000001</v>
      </c>
      <c r="G36"/>
    </row>
    <row r="37" spans="1:7" ht="18" customHeight="1">
      <c r="A37" s="276">
        <v>2014</v>
      </c>
      <c r="B37" s="199">
        <v>90756.111000000004</v>
      </c>
      <c r="C37" s="200">
        <v>-189377.902</v>
      </c>
      <c r="D37" s="199">
        <f t="shared" si="0"/>
        <v>-98621.790999999997</v>
      </c>
      <c r="G37"/>
    </row>
    <row r="38" spans="1:7" ht="18" customHeight="1">
      <c r="A38" s="276">
        <v>2015</v>
      </c>
      <c r="B38" s="199">
        <v>109397.39200000001</v>
      </c>
      <c r="C38" s="200">
        <v>-185305.11</v>
      </c>
      <c r="D38" s="199">
        <f t="shared" si="0"/>
        <v>-75907.717999999979</v>
      </c>
      <c r="G38"/>
    </row>
    <row r="39" spans="1:7" ht="18" customHeight="1">
      <c r="A39" s="276">
        <v>2016</v>
      </c>
      <c r="B39" s="199">
        <v>124091.908</v>
      </c>
      <c r="C39" s="200">
        <v>-193818.82199999999</v>
      </c>
      <c r="D39" s="199">
        <f t="shared" si="0"/>
        <v>-69726.91399999999</v>
      </c>
      <c r="G39"/>
    </row>
    <row r="40" spans="1:7" ht="18" customHeight="1">
      <c r="A40" s="276">
        <v>2017</v>
      </c>
      <c r="B40" s="199">
        <v>155476</v>
      </c>
      <c r="C40" s="200">
        <v>-177028</v>
      </c>
      <c r="D40" s="200">
        <f t="shared" ref="D40:D41" si="1">B40+C40</f>
        <v>-21552</v>
      </c>
      <c r="G40"/>
    </row>
    <row r="41" spans="1:7" ht="18" customHeight="1">
      <c r="A41" s="276">
        <v>2018</v>
      </c>
      <c r="B41" s="199">
        <v>177646</v>
      </c>
      <c r="C41" s="200">
        <v>-178609</v>
      </c>
      <c r="D41" s="200">
        <f t="shared" si="1"/>
        <v>-963</v>
      </c>
      <c r="G41"/>
    </row>
    <row r="42" spans="1:7" ht="18" customHeight="1">
      <c r="A42" s="276">
        <v>2019</v>
      </c>
      <c r="B42" s="199">
        <v>207449</v>
      </c>
      <c r="C42" s="200">
        <v>-167723</v>
      </c>
      <c r="D42" s="200">
        <v>39726</v>
      </c>
      <c r="G42"/>
    </row>
    <row r="43" spans="1:7" ht="18" customHeight="1">
      <c r="A43" s="276">
        <v>2020</v>
      </c>
      <c r="B43" s="199">
        <v>218324</v>
      </c>
      <c r="C43" s="200">
        <v>-186047</v>
      </c>
      <c r="D43" s="200">
        <v>32277</v>
      </c>
    </row>
    <row r="44" spans="1:7" ht="18" customHeight="1" thickBot="1">
      <c r="A44" s="983">
        <v>2021</v>
      </c>
      <c r="B44" s="197">
        <v>224516</v>
      </c>
      <c r="C44" s="201">
        <v>-209127</v>
      </c>
      <c r="D44" s="201">
        <v>15389</v>
      </c>
    </row>
  </sheetData>
  <printOptions horizontalCentered="1"/>
  <pageMargins left="0" right="0" top="0.35433070866141736" bottom="0.31496062992125984" header="0" footer="0.19685039370078741"/>
  <pageSetup paperSize="9" scale="82" orientation="landscape"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8"/>
  <sheetViews>
    <sheetView workbookViewId="0">
      <selection activeCell="P31" sqref="P31"/>
    </sheetView>
  </sheetViews>
  <sheetFormatPr baseColWidth="10" defaultRowHeight="13.2"/>
  <cols>
    <col min="1" max="1" width="26.5546875" style="42" customWidth="1"/>
    <col min="2" max="3" width="16.44140625" style="42" customWidth="1"/>
    <col min="4" max="4" width="2.33203125" style="42" customWidth="1"/>
    <col min="5" max="5" width="12.109375" style="42" customWidth="1"/>
    <col min="6" max="6" width="12.44140625" style="42" customWidth="1"/>
    <col min="7" max="255" width="11.44140625" style="42"/>
    <col min="256" max="256" width="10.88671875" style="42" customWidth="1"/>
    <col min="257" max="257" width="19.88671875" style="42" customWidth="1"/>
    <col min="258" max="260" width="17.6640625" style="42" customWidth="1"/>
    <col min="261" max="511" width="11.44140625" style="42"/>
    <col min="512" max="512" width="10.88671875" style="42" customWidth="1"/>
    <col min="513" max="513" width="19.88671875" style="42" customWidth="1"/>
    <col min="514" max="516" width="17.6640625" style="42" customWidth="1"/>
    <col min="517" max="767" width="11.44140625" style="42"/>
    <col min="768" max="768" width="10.88671875" style="42" customWidth="1"/>
    <col min="769" max="769" width="19.88671875" style="42" customWidth="1"/>
    <col min="770" max="772" width="17.6640625" style="42" customWidth="1"/>
    <col min="773" max="1023" width="11.44140625" style="42"/>
    <col min="1024" max="1024" width="10.88671875" style="42" customWidth="1"/>
    <col min="1025" max="1025" width="19.88671875" style="42" customWidth="1"/>
    <col min="1026" max="1028" width="17.6640625" style="42" customWidth="1"/>
    <col min="1029" max="1279" width="11.44140625" style="42"/>
    <col min="1280" max="1280" width="10.88671875" style="42" customWidth="1"/>
    <col min="1281" max="1281" width="19.88671875" style="42" customWidth="1"/>
    <col min="1282" max="1284" width="17.6640625" style="42" customWidth="1"/>
    <col min="1285" max="1535" width="11.44140625" style="42"/>
    <col min="1536" max="1536" width="10.88671875" style="42" customWidth="1"/>
    <col min="1537" max="1537" width="19.88671875" style="42" customWidth="1"/>
    <col min="1538" max="1540" width="17.6640625" style="42" customWidth="1"/>
    <col min="1541" max="1791" width="11.44140625" style="42"/>
    <col min="1792" max="1792" width="10.88671875" style="42" customWidth="1"/>
    <col min="1793" max="1793" width="19.88671875" style="42" customWidth="1"/>
    <col min="1794" max="1796" width="17.6640625" style="42" customWidth="1"/>
    <col min="1797" max="2047" width="11.44140625" style="42"/>
    <col min="2048" max="2048" width="10.88671875" style="42" customWidth="1"/>
    <col min="2049" max="2049" width="19.88671875" style="42" customWidth="1"/>
    <col min="2050" max="2052" width="17.6640625" style="42" customWidth="1"/>
    <col min="2053" max="2303" width="11.44140625" style="42"/>
    <col min="2304" max="2304" width="10.88671875" style="42" customWidth="1"/>
    <col min="2305" max="2305" width="19.88671875" style="42" customWidth="1"/>
    <col min="2306" max="2308" width="17.6640625" style="42" customWidth="1"/>
    <col min="2309" max="2559" width="11.44140625" style="42"/>
    <col min="2560" max="2560" width="10.88671875" style="42" customWidth="1"/>
    <col min="2561" max="2561" width="19.88671875" style="42" customWidth="1"/>
    <col min="2562" max="2564" width="17.6640625" style="42" customWidth="1"/>
    <col min="2565" max="2815" width="11.44140625" style="42"/>
    <col min="2816" max="2816" width="10.88671875" style="42" customWidth="1"/>
    <col min="2817" max="2817" width="19.88671875" style="42" customWidth="1"/>
    <col min="2818" max="2820" width="17.6640625" style="42" customWidth="1"/>
    <col min="2821" max="3071" width="11.44140625" style="42"/>
    <col min="3072" max="3072" width="10.88671875" style="42" customWidth="1"/>
    <col min="3073" max="3073" width="19.88671875" style="42" customWidth="1"/>
    <col min="3074" max="3076" width="17.6640625" style="42" customWidth="1"/>
    <col min="3077" max="3327" width="11.44140625" style="42"/>
    <col min="3328" max="3328" width="10.88671875" style="42" customWidth="1"/>
    <col min="3329" max="3329" width="19.88671875" style="42" customWidth="1"/>
    <col min="3330" max="3332" width="17.6640625" style="42" customWidth="1"/>
    <col min="3333" max="3583" width="11.44140625" style="42"/>
    <col min="3584" max="3584" width="10.88671875" style="42" customWidth="1"/>
    <col min="3585" max="3585" width="19.88671875" style="42" customWidth="1"/>
    <col min="3586" max="3588" width="17.6640625" style="42" customWidth="1"/>
    <col min="3589" max="3839" width="11.44140625" style="42"/>
    <col min="3840" max="3840" width="10.88671875" style="42" customWidth="1"/>
    <col min="3841" max="3841" width="19.88671875" style="42" customWidth="1"/>
    <col min="3842" max="3844" width="17.6640625" style="42" customWidth="1"/>
    <col min="3845" max="4095" width="11.44140625" style="42"/>
    <col min="4096" max="4096" width="10.88671875" style="42" customWidth="1"/>
    <col min="4097" max="4097" width="19.88671875" style="42" customWidth="1"/>
    <col min="4098" max="4100" width="17.6640625" style="42" customWidth="1"/>
    <col min="4101" max="4351" width="11.44140625" style="42"/>
    <col min="4352" max="4352" width="10.88671875" style="42" customWidth="1"/>
    <col min="4353" max="4353" width="19.88671875" style="42" customWidth="1"/>
    <col min="4354" max="4356" width="17.6640625" style="42" customWidth="1"/>
    <col min="4357" max="4607" width="11.44140625" style="42"/>
    <col min="4608" max="4608" width="10.88671875" style="42" customWidth="1"/>
    <col min="4609" max="4609" width="19.88671875" style="42" customWidth="1"/>
    <col min="4610" max="4612" width="17.6640625" style="42" customWidth="1"/>
    <col min="4613" max="4863" width="11.44140625" style="42"/>
    <col min="4864" max="4864" width="10.88671875" style="42" customWidth="1"/>
    <col min="4865" max="4865" width="19.88671875" style="42" customWidth="1"/>
    <col min="4866" max="4868" width="17.6640625" style="42" customWidth="1"/>
    <col min="4869" max="5119" width="11.44140625" style="42"/>
    <col min="5120" max="5120" width="10.88671875" style="42" customWidth="1"/>
    <col min="5121" max="5121" width="19.88671875" style="42" customWidth="1"/>
    <col min="5122" max="5124" width="17.6640625" style="42" customWidth="1"/>
    <col min="5125" max="5375" width="11.44140625" style="42"/>
    <col min="5376" max="5376" width="10.88671875" style="42" customWidth="1"/>
    <col min="5377" max="5377" width="19.88671875" style="42" customWidth="1"/>
    <col min="5378" max="5380" width="17.6640625" style="42" customWidth="1"/>
    <col min="5381" max="5631" width="11.44140625" style="42"/>
    <col min="5632" max="5632" width="10.88671875" style="42" customWidth="1"/>
    <col min="5633" max="5633" width="19.88671875" style="42" customWidth="1"/>
    <col min="5634" max="5636" width="17.6640625" style="42" customWidth="1"/>
    <col min="5637" max="5887" width="11.44140625" style="42"/>
    <col min="5888" max="5888" width="10.88671875" style="42" customWidth="1"/>
    <col min="5889" max="5889" width="19.88671875" style="42" customWidth="1"/>
    <col min="5890" max="5892" width="17.6640625" style="42" customWidth="1"/>
    <col min="5893" max="6143" width="11.44140625" style="42"/>
    <col min="6144" max="6144" width="10.88671875" style="42" customWidth="1"/>
    <col min="6145" max="6145" width="19.88671875" style="42" customWidth="1"/>
    <col min="6146" max="6148" width="17.6640625" style="42" customWidth="1"/>
    <col min="6149" max="6399" width="11.44140625" style="42"/>
    <col min="6400" max="6400" width="10.88671875" style="42" customWidth="1"/>
    <col min="6401" max="6401" width="19.88671875" style="42" customWidth="1"/>
    <col min="6402" max="6404" width="17.6640625" style="42" customWidth="1"/>
    <col min="6405" max="6655" width="11.44140625" style="42"/>
    <col min="6656" max="6656" width="10.88671875" style="42" customWidth="1"/>
    <col min="6657" max="6657" width="19.88671875" style="42" customWidth="1"/>
    <col min="6658" max="6660" width="17.6640625" style="42" customWidth="1"/>
    <col min="6661" max="6911" width="11.44140625" style="42"/>
    <col min="6912" max="6912" width="10.88671875" style="42" customWidth="1"/>
    <col min="6913" max="6913" width="19.88671875" style="42" customWidth="1"/>
    <col min="6914" max="6916" width="17.6640625" style="42" customWidth="1"/>
    <col min="6917" max="7167" width="11.44140625" style="42"/>
    <col min="7168" max="7168" width="10.88671875" style="42" customWidth="1"/>
    <col min="7169" max="7169" width="19.88671875" style="42" customWidth="1"/>
    <col min="7170" max="7172" width="17.6640625" style="42" customWidth="1"/>
    <col min="7173" max="7423" width="11.44140625" style="42"/>
    <col min="7424" max="7424" width="10.88671875" style="42" customWidth="1"/>
    <col min="7425" max="7425" width="19.88671875" style="42" customWidth="1"/>
    <col min="7426" max="7428" width="17.6640625" style="42" customWidth="1"/>
    <col min="7429" max="7679" width="11.44140625" style="42"/>
    <col min="7680" max="7680" width="10.88671875" style="42" customWidth="1"/>
    <col min="7681" max="7681" width="19.88671875" style="42" customWidth="1"/>
    <col min="7682" max="7684" width="17.6640625" style="42" customWidth="1"/>
    <col min="7685" max="7935" width="11.44140625" style="42"/>
    <col min="7936" max="7936" width="10.88671875" style="42" customWidth="1"/>
    <col min="7937" max="7937" width="19.88671875" style="42" customWidth="1"/>
    <col min="7938" max="7940" width="17.6640625" style="42" customWidth="1"/>
    <col min="7941" max="8191" width="11.44140625" style="42"/>
    <col min="8192" max="8192" width="10.88671875" style="42" customWidth="1"/>
    <col min="8193" max="8193" width="19.88671875" style="42" customWidth="1"/>
    <col min="8194" max="8196" width="17.6640625" style="42" customWidth="1"/>
    <col min="8197" max="8447" width="11.44140625" style="42"/>
    <col min="8448" max="8448" width="10.88671875" style="42" customWidth="1"/>
    <col min="8449" max="8449" width="19.88671875" style="42" customWidth="1"/>
    <col min="8450" max="8452" width="17.6640625" style="42" customWidth="1"/>
    <col min="8453" max="8703" width="11.44140625" style="42"/>
    <col min="8704" max="8704" width="10.88671875" style="42" customWidth="1"/>
    <col min="8705" max="8705" width="19.88671875" style="42" customWidth="1"/>
    <col min="8706" max="8708" width="17.6640625" style="42" customWidth="1"/>
    <col min="8709" max="8959" width="11.44140625" style="42"/>
    <col min="8960" max="8960" width="10.88671875" style="42" customWidth="1"/>
    <col min="8961" max="8961" width="19.88671875" style="42" customWidth="1"/>
    <col min="8962" max="8964" width="17.6640625" style="42" customWidth="1"/>
    <col min="8965" max="9215" width="11.44140625" style="42"/>
    <col min="9216" max="9216" width="10.88671875" style="42" customWidth="1"/>
    <col min="9217" max="9217" width="19.88671875" style="42" customWidth="1"/>
    <col min="9218" max="9220" width="17.6640625" style="42" customWidth="1"/>
    <col min="9221" max="9471" width="11.44140625" style="42"/>
    <col min="9472" max="9472" width="10.88671875" style="42" customWidth="1"/>
    <col min="9473" max="9473" width="19.88671875" style="42" customWidth="1"/>
    <col min="9474" max="9476" width="17.6640625" style="42" customWidth="1"/>
    <col min="9477" max="9727" width="11.44140625" style="42"/>
    <col min="9728" max="9728" width="10.88671875" style="42" customWidth="1"/>
    <col min="9729" max="9729" width="19.88671875" style="42" customWidth="1"/>
    <col min="9730" max="9732" width="17.6640625" style="42" customWidth="1"/>
    <col min="9733" max="9983" width="11.44140625" style="42"/>
    <col min="9984" max="9984" width="10.88671875" style="42" customWidth="1"/>
    <col min="9985" max="9985" width="19.88671875" style="42" customWidth="1"/>
    <col min="9986" max="9988" width="17.6640625" style="42" customWidth="1"/>
    <col min="9989" max="10239" width="11.44140625" style="42"/>
    <col min="10240" max="10240" width="10.88671875" style="42" customWidth="1"/>
    <col min="10241" max="10241" width="19.88671875" style="42" customWidth="1"/>
    <col min="10242" max="10244" width="17.6640625" style="42" customWidth="1"/>
    <col min="10245" max="10495" width="11.44140625" style="42"/>
    <col min="10496" max="10496" width="10.88671875" style="42" customWidth="1"/>
    <col min="10497" max="10497" width="19.88671875" style="42" customWidth="1"/>
    <col min="10498" max="10500" width="17.6640625" style="42" customWidth="1"/>
    <col min="10501" max="10751" width="11.44140625" style="42"/>
    <col min="10752" max="10752" width="10.88671875" style="42" customWidth="1"/>
    <col min="10753" max="10753" width="19.88671875" style="42" customWidth="1"/>
    <col min="10754" max="10756" width="17.6640625" style="42" customWidth="1"/>
    <col min="10757" max="11007" width="11.44140625" style="42"/>
    <col min="11008" max="11008" width="10.88671875" style="42" customWidth="1"/>
    <col min="11009" max="11009" width="19.88671875" style="42" customWidth="1"/>
    <col min="11010" max="11012" width="17.6640625" style="42" customWidth="1"/>
    <col min="11013" max="11263" width="11.44140625" style="42"/>
    <col min="11264" max="11264" width="10.88671875" style="42" customWidth="1"/>
    <col min="11265" max="11265" width="19.88671875" style="42" customWidth="1"/>
    <col min="11266" max="11268" width="17.6640625" style="42" customWidth="1"/>
    <col min="11269" max="11519" width="11.44140625" style="42"/>
    <col min="11520" max="11520" width="10.88671875" style="42" customWidth="1"/>
    <col min="11521" max="11521" width="19.88671875" style="42" customWidth="1"/>
    <col min="11522" max="11524" width="17.6640625" style="42" customWidth="1"/>
    <col min="11525" max="11775" width="11.44140625" style="42"/>
    <col min="11776" max="11776" width="10.88671875" style="42" customWidth="1"/>
    <col min="11777" max="11777" width="19.88671875" style="42" customWidth="1"/>
    <col min="11778" max="11780" width="17.6640625" style="42" customWidth="1"/>
    <col min="11781" max="12031" width="11.44140625" style="42"/>
    <col min="12032" max="12032" width="10.88671875" style="42" customWidth="1"/>
    <col min="12033" max="12033" width="19.88671875" style="42" customWidth="1"/>
    <col min="12034" max="12036" width="17.6640625" style="42" customWidth="1"/>
    <col min="12037" max="12287" width="11.44140625" style="42"/>
    <col min="12288" max="12288" width="10.88671875" style="42" customWidth="1"/>
    <col min="12289" max="12289" width="19.88671875" style="42" customWidth="1"/>
    <col min="12290" max="12292" width="17.6640625" style="42" customWidth="1"/>
    <col min="12293" max="12543" width="11.44140625" style="42"/>
    <col min="12544" max="12544" width="10.88671875" style="42" customWidth="1"/>
    <col min="12545" max="12545" width="19.88671875" style="42" customWidth="1"/>
    <col min="12546" max="12548" width="17.6640625" style="42" customWidth="1"/>
    <col min="12549" max="12799" width="11.44140625" style="42"/>
    <col min="12800" max="12800" width="10.88671875" style="42" customWidth="1"/>
    <col min="12801" max="12801" width="19.88671875" style="42" customWidth="1"/>
    <col min="12802" max="12804" width="17.6640625" style="42" customWidth="1"/>
    <col min="12805" max="13055" width="11.44140625" style="42"/>
    <col min="13056" max="13056" width="10.88671875" style="42" customWidth="1"/>
    <col min="13057" max="13057" width="19.88671875" style="42" customWidth="1"/>
    <col min="13058" max="13060" width="17.6640625" style="42" customWidth="1"/>
    <col min="13061" max="13311" width="11.44140625" style="42"/>
    <col min="13312" max="13312" width="10.88671875" style="42" customWidth="1"/>
    <col min="13313" max="13313" width="19.88671875" style="42" customWidth="1"/>
    <col min="13314" max="13316" width="17.6640625" style="42" customWidth="1"/>
    <col min="13317" max="13567" width="11.44140625" style="42"/>
    <col min="13568" max="13568" width="10.88671875" style="42" customWidth="1"/>
    <col min="13569" max="13569" width="19.88671875" style="42" customWidth="1"/>
    <col min="13570" max="13572" width="17.6640625" style="42" customWidth="1"/>
    <col min="13573" max="13823" width="11.44140625" style="42"/>
    <col min="13824" max="13824" width="10.88671875" style="42" customWidth="1"/>
    <col min="13825" max="13825" width="19.88671875" style="42" customWidth="1"/>
    <col min="13826" max="13828" width="17.6640625" style="42" customWidth="1"/>
    <col min="13829" max="14079" width="11.44140625" style="42"/>
    <col min="14080" max="14080" width="10.88671875" style="42" customWidth="1"/>
    <col min="14081" max="14081" width="19.88671875" style="42" customWidth="1"/>
    <col min="14082" max="14084" width="17.6640625" style="42" customWidth="1"/>
    <col min="14085" max="14335" width="11.44140625" style="42"/>
    <col min="14336" max="14336" width="10.88671875" style="42" customWidth="1"/>
    <col min="14337" max="14337" width="19.88671875" style="42" customWidth="1"/>
    <col min="14338" max="14340" width="17.6640625" style="42" customWidth="1"/>
    <col min="14341" max="14591" width="11.44140625" style="42"/>
    <col min="14592" max="14592" width="10.88671875" style="42" customWidth="1"/>
    <col min="14593" max="14593" width="19.88671875" style="42" customWidth="1"/>
    <col min="14594" max="14596" width="17.6640625" style="42" customWidth="1"/>
    <col min="14597" max="14847" width="11.44140625" style="42"/>
    <col min="14848" max="14848" width="10.88671875" style="42" customWidth="1"/>
    <col min="14849" max="14849" width="19.88671875" style="42" customWidth="1"/>
    <col min="14850" max="14852" width="17.6640625" style="42" customWidth="1"/>
    <col min="14853" max="15103" width="11.44140625" style="42"/>
    <col min="15104" max="15104" width="10.88671875" style="42" customWidth="1"/>
    <col min="15105" max="15105" width="19.88671875" style="42" customWidth="1"/>
    <col min="15106" max="15108" width="17.6640625" style="42" customWidth="1"/>
    <col min="15109" max="15359" width="11.44140625" style="42"/>
    <col min="15360" max="15360" width="10.88671875" style="42" customWidth="1"/>
    <col min="15361" max="15361" width="19.88671875" style="42" customWidth="1"/>
    <col min="15362" max="15364" width="17.6640625" style="42" customWidth="1"/>
    <col min="15365" max="15615" width="11.44140625" style="42"/>
    <col min="15616" max="15616" width="10.88671875" style="42" customWidth="1"/>
    <col min="15617" max="15617" width="19.88671875" style="42" customWidth="1"/>
    <col min="15618" max="15620" width="17.6640625" style="42" customWidth="1"/>
    <col min="15621" max="15871" width="11.44140625" style="42"/>
    <col min="15872" max="15872" width="10.88671875" style="42" customWidth="1"/>
    <col min="15873" max="15873" width="19.88671875" style="42" customWidth="1"/>
    <col min="15874" max="15876" width="17.6640625" style="42" customWidth="1"/>
    <col min="15877" max="16127" width="11.44140625" style="42"/>
    <col min="16128" max="16128" width="10.88671875" style="42" customWidth="1"/>
    <col min="16129" max="16129" width="19.88671875" style="42" customWidth="1"/>
    <col min="16130" max="16132" width="17.6640625" style="42" customWidth="1"/>
    <col min="16133" max="16384" width="11.44140625" style="42"/>
  </cols>
  <sheetData>
    <row r="1" spans="1:7" ht="59.4" customHeight="1" thickBot="1">
      <c r="A1" s="81" t="s">
        <v>450</v>
      </c>
      <c r="B1" s="81"/>
      <c r="C1" s="81"/>
      <c r="D1" s="81"/>
      <c r="E1" s="81"/>
      <c r="F1" s="80"/>
      <c r="G1" s="80"/>
    </row>
    <row r="2" spans="1:7" ht="14.4" thickBot="1">
      <c r="E2" s="1144" t="s">
        <v>2</v>
      </c>
      <c r="F2" s="1145"/>
    </row>
    <row r="3" spans="1:7" ht="34.950000000000003" customHeight="1" thickBot="1">
      <c r="A3" s="134"/>
      <c r="B3" s="498" t="s">
        <v>414</v>
      </c>
      <c r="C3" s="714" t="s">
        <v>415</v>
      </c>
      <c r="E3" s="503" t="s">
        <v>50</v>
      </c>
      <c r="F3" s="517" t="s">
        <v>6</v>
      </c>
    </row>
    <row r="4" spans="1:7" ht="19.95" customHeight="1">
      <c r="A4" s="515" t="s">
        <v>425</v>
      </c>
      <c r="B4" s="209">
        <v>7663</v>
      </c>
      <c r="C4" s="209">
        <v>7056</v>
      </c>
      <c r="E4" s="518">
        <f>C4-B4</f>
        <v>-607</v>
      </c>
      <c r="F4" s="734">
        <f>C4/B4-1</f>
        <v>-7.9211796946365598E-2</v>
      </c>
    </row>
    <row r="5" spans="1:7" ht="19.95" customHeight="1" thickBot="1">
      <c r="A5" s="516" t="s">
        <v>451</v>
      </c>
      <c r="B5" s="210">
        <v>41772.18</v>
      </c>
      <c r="C5" s="210">
        <v>35434.74</v>
      </c>
      <c r="E5" s="519">
        <f>C5-B5</f>
        <v>-6337.4400000000023</v>
      </c>
      <c r="F5" s="735">
        <f>C5/B5-1</f>
        <v>-0.15171437066487792</v>
      </c>
    </row>
    <row r="8" spans="1:7">
      <c r="A8" s="82"/>
    </row>
  </sheetData>
  <mergeCells count="1">
    <mergeCell ref="E2:F2"/>
  </mergeCells>
  <printOptions horizontalCentered="1"/>
  <pageMargins left="0" right="0" top="0.35433070866141736" bottom="0.31496062992125984" header="0" footer="0.19685039370078741"/>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8"/>
  <sheetViews>
    <sheetView workbookViewId="0">
      <selection activeCell="Q32" sqref="Q32"/>
    </sheetView>
  </sheetViews>
  <sheetFormatPr baseColWidth="10" defaultRowHeight="13.2"/>
  <cols>
    <col min="1" max="1" width="37.88671875" style="42" customWidth="1"/>
    <col min="2" max="2" width="15.88671875" style="42" customWidth="1"/>
    <col min="3" max="251" width="11.44140625" style="42"/>
    <col min="252" max="252" width="10.88671875" style="42" customWidth="1"/>
    <col min="253" max="253" width="19.88671875" style="42" customWidth="1"/>
    <col min="254" max="256" width="17.6640625" style="42" customWidth="1"/>
    <col min="257" max="507" width="11.44140625" style="42"/>
    <col min="508" max="508" width="10.88671875" style="42" customWidth="1"/>
    <col min="509" max="509" width="19.88671875" style="42" customWidth="1"/>
    <col min="510" max="512" width="17.6640625" style="42" customWidth="1"/>
    <col min="513" max="763" width="11.44140625" style="42"/>
    <col min="764" max="764" width="10.88671875" style="42" customWidth="1"/>
    <col min="765" max="765" width="19.88671875" style="42" customWidth="1"/>
    <col min="766" max="768" width="17.6640625" style="42" customWidth="1"/>
    <col min="769" max="1019" width="11.44140625" style="42"/>
    <col min="1020" max="1020" width="10.88671875" style="42" customWidth="1"/>
    <col min="1021" max="1021" width="19.88671875" style="42" customWidth="1"/>
    <col min="1022" max="1024" width="17.6640625" style="42" customWidth="1"/>
    <col min="1025" max="1275" width="11.44140625" style="42"/>
    <col min="1276" max="1276" width="10.88671875" style="42" customWidth="1"/>
    <col min="1277" max="1277" width="19.88671875" style="42" customWidth="1"/>
    <col min="1278" max="1280" width="17.6640625" style="42" customWidth="1"/>
    <col min="1281" max="1531" width="11.44140625" style="42"/>
    <col min="1532" max="1532" width="10.88671875" style="42" customWidth="1"/>
    <col min="1533" max="1533" width="19.88671875" style="42" customWidth="1"/>
    <col min="1534" max="1536" width="17.6640625" style="42" customWidth="1"/>
    <col min="1537" max="1787" width="11.44140625" style="42"/>
    <col min="1788" max="1788" width="10.88671875" style="42" customWidth="1"/>
    <col min="1789" max="1789" width="19.88671875" style="42" customWidth="1"/>
    <col min="1790" max="1792" width="17.6640625" style="42" customWidth="1"/>
    <col min="1793" max="2043" width="11.44140625" style="42"/>
    <col min="2044" max="2044" width="10.88671875" style="42" customWidth="1"/>
    <col min="2045" max="2045" width="19.88671875" style="42" customWidth="1"/>
    <col min="2046" max="2048" width="17.6640625" style="42" customWidth="1"/>
    <col min="2049" max="2299" width="11.44140625" style="42"/>
    <col min="2300" max="2300" width="10.88671875" style="42" customWidth="1"/>
    <col min="2301" max="2301" width="19.88671875" style="42" customWidth="1"/>
    <col min="2302" max="2304" width="17.6640625" style="42" customWidth="1"/>
    <col min="2305" max="2555" width="11.44140625" style="42"/>
    <col min="2556" max="2556" width="10.88671875" style="42" customWidth="1"/>
    <col min="2557" max="2557" width="19.88671875" style="42" customWidth="1"/>
    <col min="2558" max="2560" width="17.6640625" style="42" customWidth="1"/>
    <col min="2561" max="2811" width="11.44140625" style="42"/>
    <col min="2812" max="2812" width="10.88671875" style="42" customWidth="1"/>
    <col min="2813" max="2813" width="19.88671875" style="42" customWidth="1"/>
    <col min="2814" max="2816" width="17.6640625" style="42" customWidth="1"/>
    <col min="2817" max="3067" width="11.44140625" style="42"/>
    <col min="3068" max="3068" width="10.88671875" style="42" customWidth="1"/>
    <col min="3069" max="3069" width="19.88671875" style="42" customWidth="1"/>
    <col min="3070" max="3072" width="17.6640625" style="42" customWidth="1"/>
    <col min="3073" max="3323" width="11.44140625" style="42"/>
    <col min="3324" max="3324" width="10.88671875" style="42" customWidth="1"/>
    <col min="3325" max="3325" width="19.88671875" style="42" customWidth="1"/>
    <col min="3326" max="3328" width="17.6640625" style="42" customWidth="1"/>
    <col min="3329" max="3579" width="11.44140625" style="42"/>
    <col min="3580" max="3580" width="10.88671875" style="42" customWidth="1"/>
    <col min="3581" max="3581" width="19.88671875" style="42" customWidth="1"/>
    <col min="3582" max="3584" width="17.6640625" style="42" customWidth="1"/>
    <col min="3585" max="3835" width="11.44140625" style="42"/>
    <col min="3836" max="3836" width="10.88671875" style="42" customWidth="1"/>
    <col min="3837" max="3837" width="19.88671875" style="42" customWidth="1"/>
    <col min="3838" max="3840" width="17.6640625" style="42" customWidth="1"/>
    <col min="3841" max="4091" width="11.44140625" style="42"/>
    <col min="4092" max="4092" width="10.88671875" style="42" customWidth="1"/>
    <col min="4093" max="4093" width="19.88671875" style="42" customWidth="1"/>
    <col min="4094" max="4096" width="17.6640625" style="42" customWidth="1"/>
    <col min="4097" max="4347" width="11.44140625" style="42"/>
    <col min="4348" max="4348" width="10.88671875" style="42" customWidth="1"/>
    <col min="4349" max="4349" width="19.88671875" style="42" customWidth="1"/>
    <col min="4350" max="4352" width="17.6640625" style="42" customWidth="1"/>
    <col min="4353" max="4603" width="11.44140625" style="42"/>
    <col min="4604" max="4604" width="10.88671875" style="42" customWidth="1"/>
    <col min="4605" max="4605" width="19.88671875" style="42" customWidth="1"/>
    <col min="4606" max="4608" width="17.6640625" style="42" customWidth="1"/>
    <col min="4609" max="4859" width="11.44140625" style="42"/>
    <col min="4860" max="4860" width="10.88671875" style="42" customWidth="1"/>
    <col min="4861" max="4861" width="19.88671875" style="42" customWidth="1"/>
    <col min="4862" max="4864" width="17.6640625" style="42" customWidth="1"/>
    <col min="4865" max="5115" width="11.44140625" style="42"/>
    <col min="5116" max="5116" width="10.88671875" style="42" customWidth="1"/>
    <col min="5117" max="5117" width="19.88671875" style="42" customWidth="1"/>
    <col min="5118" max="5120" width="17.6640625" style="42" customWidth="1"/>
    <col min="5121" max="5371" width="11.44140625" style="42"/>
    <col min="5372" max="5372" width="10.88671875" style="42" customWidth="1"/>
    <col min="5373" max="5373" width="19.88671875" style="42" customWidth="1"/>
    <col min="5374" max="5376" width="17.6640625" style="42" customWidth="1"/>
    <col min="5377" max="5627" width="11.44140625" style="42"/>
    <col min="5628" max="5628" width="10.88671875" style="42" customWidth="1"/>
    <col min="5629" max="5629" width="19.88671875" style="42" customWidth="1"/>
    <col min="5630" max="5632" width="17.6640625" style="42" customWidth="1"/>
    <col min="5633" max="5883" width="11.44140625" style="42"/>
    <col min="5884" max="5884" width="10.88671875" style="42" customWidth="1"/>
    <col min="5885" max="5885" width="19.88671875" style="42" customWidth="1"/>
    <col min="5886" max="5888" width="17.6640625" style="42" customWidth="1"/>
    <col min="5889" max="6139" width="11.44140625" style="42"/>
    <col min="6140" max="6140" width="10.88671875" style="42" customWidth="1"/>
    <col min="6141" max="6141" width="19.88671875" style="42" customWidth="1"/>
    <col min="6142" max="6144" width="17.6640625" style="42" customWidth="1"/>
    <col min="6145" max="6395" width="11.44140625" style="42"/>
    <col min="6396" max="6396" width="10.88671875" style="42" customWidth="1"/>
    <col min="6397" max="6397" width="19.88671875" style="42" customWidth="1"/>
    <col min="6398" max="6400" width="17.6640625" style="42" customWidth="1"/>
    <col min="6401" max="6651" width="11.44140625" style="42"/>
    <col min="6652" max="6652" width="10.88671875" style="42" customWidth="1"/>
    <col min="6653" max="6653" width="19.88671875" style="42" customWidth="1"/>
    <col min="6654" max="6656" width="17.6640625" style="42" customWidth="1"/>
    <col min="6657" max="6907" width="11.44140625" style="42"/>
    <col min="6908" max="6908" width="10.88671875" style="42" customWidth="1"/>
    <col min="6909" max="6909" width="19.88671875" style="42" customWidth="1"/>
    <col min="6910" max="6912" width="17.6640625" style="42" customWidth="1"/>
    <col min="6913" max="7163" width="11.44140625" style="42"/>
    <col min="7164" max="7164" width="10.88671875" style="42" customWidth="1"/>
    <col min="7165" max="7165" width="19.88671875" style="42" customWidth="1"/>
    <col min="7166" max="7168" width="17.6640625" style="42" customWidth="1"/>
    <col min="7169" max="7419" width="11.44140625" style="42"/>
    <col min="7420" max="7420" width="10.88671875" style="42" customWidth="1"/>
    <col min="7421" max="7421" width="19.88671875" style="42" customWidth="1"/>
    <col min="7422" max="7424" width="17.6640625" style="42" customWidth="1"/>
    <col min="7425" max="7675" width="11.44140625" style="42"/>
    <col min="7676" max="7676" width="10.88671875" style="42" customWidth="1"/>
    <col min="7677" max="7677" width="19.88671875" style="42" customWidth="1"/>
    <col min="7678" max="7680" width="17.6640625" style="42" customWidth="1"/>
    <col min="7681" max="7931" width="11.44140625" style="42"/>
    <col min="7932" max="7932" width="10.88671875" style="42" customWidth="1"/>
    <col min="7933" max="7933" width="19.88671875" style="42" customWidth="1"/>
    <col min="7934" max="7936" width="17.6640625" style="42" customWidth="1"/>
    <col min="7937" max="8187" width="11.44140625" style="42"/>
    <col min="8188" max="8188" width="10.88671875" style="42" customWidth="1"/>
    <col min="8189" max="8189" width="19.88671875" style="42" customWidth="1"/>
    <col min="8190" max="8192" width="17.6640625" style="42" customWidth="1"/>
    <col min="8193" max="8443" width="11.44140625" style="42"/>
    <col min="8444" max="8444" width="10.88671875" style="42" customWidth="1"/>
    <col min="8445" max="8445" width="19.88671875" style="42" customWidth="1"/>
    <col min="8446" max="8448" width="17.6640625" style="42" customWidth="1"/>
    <col min="8449" max="8699" width="11.44140625" style="42"/>
    <col min="8700" max="8700" width="10.88671875" style="42" customWidth="1"/>
    <col min="8701" max="8701" width="19.88671875" style="42" customWidth="1"/>
    <col min="8702" max="8704" width="17.6640625" style="42" customWidth="1"/>
    <col min="8705" max="8955" width="11.44140625" style="42"/>
    <col min="8956" max="8956" width="10.88671875" style="42" customWidth="1"/>
    <col min="8957" max="8957" width="19.88671875" style="42" customWidth="1"/>
    <col min="8958" max="8960" width="17.6640625" style="42" customWidth="1"/>
    <col min="8961" max="9211" width="11.44140625" style="42"/>
    <col min="9212" max="9212" width="10.88671875" style="42" customWidth="1"/>
    <col min="9213" max="9213" width="19.88671875" style="42" customWidth="1"/>
    <col min="9214" max="9216" width="17.6640625" style="42" customWidth="1"/>
    <col min="9217" max="9467" width="11.44140625" style="42"/>
    <col min="9468" max="9468" width="10.88671875" style="42" customWidth="1"/>
    <col min="9469" max="9469" width="19.88671875" style="42" customWidth="1"/>
    <col min="9470" max="9472" width="17.6640625" style="42" customWidth="1"/>
    <col min="9473" max="9723" width="11.44140625" style="42"/>
    <col min="9724" max="9724" width="10.88671875" style="42" customWidth="1"/>
    <col min="9725" max="9725" width="19.88671875" style="42" customWidth="1"/>
    <col min="9726" max="9728" width="17.6640625" style="42" customWidth="1"/>
    <col min="9729" max="9979" width="11.44140625" style="42"/>
    <col min="9980" max="9980" width="10.88671875" style="42" customWidth="1"/>
    <col min="9981" max="9981" width="19.88671875" style="42" customWidth="1"/>
    <col min="9982" max="9984" width="17.6640625" style="42" customWidth="1"/>
    <col min="9985" max="10235" width="11.44140625" style="42"/>
    <col min="10236" max="10236" width="10.88671875" style="42" customWidth="1"/>
    <col min="10237" max="10237" width="19.88671875" style="42" customWidth="1"/>
    <col min="10238" max="10240" width="17.6640625" style="42" customWidth="1"/>
    <col min="10241" max="10491" width="11.44140625" style="42"/>
    <col min="10492" max="10492" width="10.88671875" style="42" customWidth="1"/>
    <col min="10493" max="10493" width="19.88671875" style="42" customWidth="1"/>
    <col min="10494" max="10496" width="17.6640625" style="42" customWidth="1"/>
    <col min="10497" max="10747" width="11.44140625" style="42"/>
    <col min="10748" max="10748" width="10.88671875" style="42" customWidth="1"/>
    <col min="10749" max="10749" width="19.88671875" style="42" customWidth="1"/>
    <col min="10750" max="10752" width="17.6640625" style="42" customWidth="1"/>
    <col min="10753" max="11003" width="11.44140625" style="42"/>
    <col min="11004" max="11004" width="10.88671875" style="42" customWidth="1"/>
    <col min="11005" max="11005" width="19.88671875" style="42" customWidth="1"/>
    <col min="11006" max="11008" width="17.6640625" style="42" customWidth="1"/>
    <col min="11009" max="11259" width="11.44140625" style="42"/>
    <col min="11260" max="11260" width="10.88671875" style="42" customWidth="1"/>
    <col min="11261" max="11261" width="19.88671875" style="42" customWidth="1"/>
    <col min="11262" max="11264" width="17.6640625" style="42" customWidth="1"/>
    <col min="11265" max="11515" width="11.44140625" style="42"/>
    <col min="11516" max="11516" width="10.88671875" style="42" customWidth="1"/>
    <col min="11517" max="11517" width="19.88671875" style="42" customWidth="1"/>
    <col min="11518" max="11520" width="17.6640625" style="42" customWidth="1"/>
    <col min="11521" max="11771" width="11.44140625" style="42"/>
    <col min="11772" max="11772" width="10.88671875" style="42" customWidth="1"/>
    <col min="11773" max="11773" width="19.88671875" style="42" customWidth="1"/>
    <col min="11774" max="11776" width="17.6640625" style="42" customWidth="1"/>
    <col min="11777" max="12027" width="11.44140625" style="42"/>
    <col min="12028" max="12028" width="10.88671875" style="42" customWidth="1"/>
    <col min="12029" max="12029" width="19.88671875" style="42" customWidth="1"/>
    <col min="12030" max="12032" width="17.6640625" style="42" customWidth="1"/>
    <col min="12033" max="12283" width="11.44140625" style="42"/>
    <col min="12284" max="12284" width="10.88671875" style="42" customWidth="1"/>
    <col min="12285" max="12285" width="19.88671875" style="42" customWidth="1"/>
    <col min="12286" max="12288" width="17.6640625" style="42" customWidth="1"/>
    <col min="12289" max="12539" width="11.44140625" style="42"/>
    <col min="12540" max="12540" width="10.88671875" style="42" customWidth="1"/>
    <col min="12541" max="12541" width="19.88671875" style="42" customWidth="1"/>
    <col min="12542" max="12544" width="17.6640625" style="42" customWidth="1"/>
    <col min="12545" max="12795" width="11.44140625" style="42"/>
    <col min="12796" max="12796" width="10.88671875" style="42" customWidth="1"/>
    <col min="12797" max="12797" width="19.88671875" style="42" customWidth="1"/>
    <col min="12798" max="12800" width="17.6640625" style="42" customWidth="1"/>
    <col min="12801" max="13051" width="11.44140625" style="42"/>
    <col min="13052" max="13052" width="10.88671875" style="42" customWidth="1"/>
    <col min="13053" max="13053" width="19.88671875" style="42" customWidth="1"/>
    <col min="13054" max="13056" width="17.6640625" style="42" customWidth="1"/>
    <col min="13057" max="13307" width="11.44140625" style="42"/>
    <col min="13308" max="13308" width="10.88671875" style="42" customWidth="1"/>
    <col min="13309" max="13309" width="19.88671875" style="42" customWidth="1"/>
    <col min="13310" max="13312" width="17.6640625" style="42" customWidth="1"/>
    <col min="13313" max="13563" width="11.44140625" style="42"/>
    <col min="13564" max="13564" width="10.88671875" style="42" customWidth="1"/>
    <col min="13565" max="13565" width="19.88671875" style="42" customWidth="1"/>
    <col min="13566" max="13568" width="17.6640625" style="42" customWidth="1"/>
    <col min="13569" max="13819" width="11.44140625" style="42"/>
    <col min="13820" max="13820" width="10.88671875" style="42" customWidth="1"/>
    <col min="13821" max="13821" width="19.88671875" style="42" customWidth="1"/>
    <col min="13822" max="13824" width="17.6640625" style="42" customWidth="1"/>
    <col min="13825" max="14075" width="11.44140625" style="42"/>
    <col min="14076" max="14076" width="10.88671875" style="42" customWidth="1"/>
    <col min="14077" max="14077" width="19.88671875" style="42" customWidth="1"/>
    <col min="14078" max="14080" width="17.6640625" style="42" customWidth="1"/>
    <col min="14081" max="14331" width="11.44140625" style="42"/>
    <col min="14332" max="14332" width="10.88671875" style="42" customWidth="1"/>
    <col min="14333" max="14333" width="19.88671875" style="42" customWidth="1"/>
    <col min="14334" max="14336" width="17.6640625" style="42" customWidth="1"/>
    <col min="14337" max="14587" width="11.44140625" style="42"/>
    <col min="14588" max="14588" width="10.88671875" style="42" customWidth="1"/>
    <col min="14589" max="14589" width="19.88671875" style="42" customWidth="1"/>
    <col min="14590" max="14592" width="17.6640625" style="42" customWidth="1"/>
    <col min="14593" max="14843" width="11.44140625" style="42"/>
    <col min="14844" max="14844" width="10.88671875" style="42" customWidth="1"/>
    <col min="14845" max="14845" width="19.88671875" style="42" customWidth="1"/>
    <col min="14846" max="14848" width="17.6640625" style="42" customWidth="1"/>
    <col min="14849" max="15099" width="11.44140625" style="42"/>
    <col min="15100" max="15100" width="10.88671875" style="42" customWidth="1"/>
    <col min="15101" max="15101" width="19.88671875" style="42" customWidth="1"/>
    <col min="15102" max="15104" width="17.6640625" style="42" customWidth="1"/>
    <col min="15105" max="15355" width="11.44140625" style="42"/>
    <col min="15356" max="15356" width="10.88671875" style="42" customWidth="1"/>
    <col min="15357" max="15357" width="19.88671875" style="42" customWidth="1"/>
    <col min="15358" max="15360" width="17.6640625" style="42" customWidth="1"/>
    <col min="15361" max="15611" width="11.44140625" style="42"/>
    <col min="15612" max="15612" width="10.88671875" style="42" customWidth="1"/>
    <col min="15613" max="15613" width="19.88671875" style="42" customWidth="1"/>
    <col min="15614" max="15616" width="17.6640625" style="42" customWidth="1"/>
    <col min="15617" max="15867" width="11.44140625" style="42"/>
    <col min="15868" max="15868" width="10.88671875" style="42" customWidth="1"/>
    <col min="15869" max="15869" width="19.88671875" style="42" customWidth="1"/>
    <col min="15870" max="15872" width="17.6640625" style="42" customWidth="1"/>
    <col min="15873" max="16123" width="11.44140625" style="42"/>
    <col min="16124" max="16124" width="10.88671875" style="42" customWidth="1"/>
    <col min="16125" max="16125" width="19.88671875" style="42" customWidth="1"/>
    <col min="16126" max="16128" width="17.6640625" style="42" customWidth="1"/>
    <col min="16129" max="16384" width="11.44140625" style="42"/>
  </cols>
  <sheetData>
    <row r="1" spans="1:3" ht="59.4" customHeight="1">
      <c r="A1" s="81" t="s">
        <v>452</v>
      </c>
      <c r="B1" s="81"/>
      <c r="C1" s="80"/>
    </row>
    <row r="2" spans="1:3" ht="13.8" thickBot="1"/>
    <row r="3" spans="1:3" ht="34.950000000000003" customHeight="1" thickBot="1">
      <c r="A3" s="134"/>
      <c r="B3" s="498">
        <v>2021</v>
      </c>
    </row>
    <row r="4" spans="1:3" ht="19.95" customHeight="1">
      <c r="A4" s="185" t="s">
        <v>453</v>
      </c>
      <c r="B4" s="209">
        <v>1953</v>
      </c>
    </row>
    <row r="5" spans="1:3" ht="19.95" customHeight="1" thickBot="1">
      <c r="A5" s="190" t="s">
        <v>454</v>
      </c>
      <c r="B5" s="937">
        <v>28165</v>
      </c>
    </row>
    <row r="8" spans="1:3">
      <c r="A8" s="82"/>
    </row>
  </sheetData>
  <printOptions horizontalCentered="1"/>
  <pageMargins left="0" right="0" top="0.35433070866141736" bottom="0.31496062992125984" header="0" footer="0.19685039370078741"/>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0"/>
  <sheetViews>
    <sheetView workbookViewId="0">
      <selection activeCell="R32" sqref="R32"/>
    </sheetView>
  </sheetViews>
  <sheetFormatPr baseColWidth="10" defaultRowHeight="13.2"/>
  <cols>
    <col min="1" max="1" width="41.109375" style="42" customWidth="1"/>
    <col min="2" max="2" width="12.6640625" style="42" customWidth="1"/>
    <col min="3" max="3" width="11.33203125" style="42" customWidth="1"/>
    <col min="4" max="4" width="2.33203125" style="42" customWidth="1"/>
    <col min="5" max="5" width="12.44140625" style="9" customWidth="1"/>
    <col min="6" max="6" width="12.88671875" style="9" customWidth="1"/>
    <col min="7" max="256" width="11.44140625" style="42"/>
    <col min="257" max="257" width="42.33203125" style="42" customWidth="1"/>
    <col min="258" max="259" width="15.6640625" style="42" customWidth="1"/>
    <col min="260" max="260" width="4.6640625" style="42" customWidth="1"/>
    <col min="261" max="262" width="14.6640625" style="42" customWidth="1"/>
    <col min="263" max="512" width="11.44140625" style="42"/>
    <col min="513" max="513" width="42.33203125" style="42" customWidth="1"/>
    <col min="514" max="515" width="15.6640625" style="42" customWidth="1"/>
    <col min="516" max="516" width="4.6640625" style="42" customWidth="1"/>
    <col min="517" max="518" width="14.6640625" style="42" customWidth="1"/>
    <col min="519" max="768" width="11.44140625" style="42"/>
    <col min="769" max="769" width="42.33203125" style="42" customWidth="1"/>
    <col min="770" max="771" width="15.6640625" style="42" customWidth="1"/>
    <col min="772" max="772" width="4.6640625" style="42" customWidth="1"/>
    <col min="773" max="774" width="14.6640625" style="42" customWidth="1"/>
    <col min="775" max="1024" width="11.44140625" style="42"/>
    <col min="1025" max="1025" width="42.33203125" style="42" customWidth="1"/>
    <col min="1026" max="1027" width="15.6640625" style="42" customWidth="1"/>
    <col min="1028" max="1028" width="4.6640625" style="42" customWidth="1"/>
    <col min="1029" max="1030" width="14.6640625" style="42" customWidth="1"/>
    <col min="1031" max="1280" width="11.44140625" style="42"/>
    <col min="1281" max="1281" width="42.33203125" style="42" customWidth="1"/>
    <col min="1282" max="1283" width="15.6640625" style="42" customWidth="1"/>
    <col min="1284" max="1284" width="4.6640625" style="42" customWidth="1"/>
    <col min="1285" max="1286" width="14.6640625" style="42" customWidth="1"/>
    <col min="1287" max="1536" width="11.44140625" style="42"/>
    <col min="1537" max="1537" width="42.33203125" style="42" customWidth="1"/>
    <col min="1538" max="1539" width="15.6640625" style="42" customWidth="1"/>
    <col min="1540" max="1540" width="4.6640625" style="42" customWidth="1"/>
    <col min="1541" max="1542" width="14.6640625" style="42" customWidth="1"/>
    <col min="1543" max="1792" width="11.44140625" style="42"/>
    <col min="1793" max="1793" width="42.33203125" style="42" customWidth="1"/>
    <col min="1794" max="1795" width="15.6640625" style="42" customWidth="1"/>
    <col min="1796" max="1796" width="4.6640625" style="42" customWidth="1"/>
    <col min="1797" max="1798" width="14.6640625" style="42" customWidth="1"/>
    <col min="1799" max="2048" width="11.44140625" style="42"/>
    <col min="2049" max="2049" width="42.33203125" style="42" customWidth="1"/>
    <col min="2050" max="2051" width="15.6640625" style="42" customWidth="1"/>
    <col min="2052" max="2052" width="4.6640625" style="42" customWidth="1"/>
    <col min="2053" max="2054" width="14.6640625" style="42" customWidth="1"/>
    <col min="2055" max="2304" width="11.44140625" style="42"/>
    <col min="2305" max="2305" width="42.33203125" style="42" customWidth="1"/>
    <col min="2306" max="2307" width="15.6640625" style="42" customWidth="1"/>
    <col min="2308" max="2308" width="4.6640625" style="42" customWidth="1"/>
    <col min="2309" max="2310" width="14.6640625" style="42" customWidth="1"/>
    <col min="2311" max="2560" width="11.44140625" style="42"/>
    <col min="2561" max="2561" width="42.33203125" style="42" customWidth="1"/>
    <col min="2562" max="2563" width="15.6640625" style="42" customWidth="1"/>
    <col min="2564" max="2564" width="4.6640625" style="42" customWidth="1"/>
    <col min="2565" max="2566" width="14.6640625" style="42" customWidth="1"/>
    <col min="2567" max="2816" width="11.44140625" style="42"/>
    <col min="2817" max="2817" width="42.33203125" style="42" customWidth="1"/>
    <col min="2818" max="2819" width="15.6640625" style="42" customWidth="1"/>
    <col min="2820" max="2820" width="4.6640625" style="42" customWidth="1"/>
    <col min="2821" max="2822" width="14.6640625" style="42" customWidth="1"/>
    <col min="2823" max="3072" width="11.44140625" style="42"/>
    <col min="3073" max="3073" width="42.33203125" style="42" customWidth="1"/>
    <col min="3074" max="3075" width="15.6640625" style="42" customWidth="1"/>
    <col min="3076" max="3076" width="4.6640625" style="42" customWidth="1"/>
    <col min="3077" max="3078" width="14.6640625" style="42" customWidth="1"/>
    <col min="3079" max="3328" width="11.44140625" style="42"/>
    <col min="3329" max="3329" width="42.33203125" style="42" customWidth="1"/>
    <col min="3330" max="3331" width="15.6640625" style="42" customWidth="1"/>
    <col min="3332" max="3332" width="4.6640625" style="42" customWidth="1"/>
    <col min="3333" max="3334" width="14.6640625" style="42" customWidth="1"/>
    <col min="3335" max="3584" width="11.44140625" style="42"/>
    <col min="3585" max="3585" width="42.33203125" style="42" customWidth="1"/>
    <col min="3586" max="3587" width="15.6640625" style="42" customWidth="1"/>
    <col min="3588" max="3588" width="4.6640625" style="42" customWidth="1"/>
    <col min="3589" max="3590" width="14.6640625" style="42" customWidth="1"/>
    <col min="3591" max="3840" width="11.44140625" style="42"/>
    <col min="3841" max="3841" width="42.33203125" style="42" customWidth="1"/>
    <col min="3842" max="3843" width="15.6640625" style="42" customWidth="1"/>
    <col min="3844" max="3844" width="4.6640625" style="42" customWidth="1"/>
    <col min="3845" max="3846" width="14.6640625" style="42" customWidth="1"/>
    <col min="3847" max="4096" width="11.44140625" style="42"/>
    <col min="4097" max="4097" width="42.33203125" style="42" customWidth="1"/>
    <col min="4098" max="4099" width="15.6640625" style="42" customWidth="1"/>
    <col min="4100" max="4100" width="4.6640625" style="42" customWidth="1"/>
    <col min="4101" max="4102" width="14.6640625" style="42" customWidth="1"/>
    <col min="4103" max="4352" width="11.44140625" style="42"/>
    <col min="4353" max="4353" width="42.33203125" style="42" customWidth="1"/>
    <col min="4354" max="4355" width="15.6640625" style="42" customWidth="1"/>
    <col min="4356" max="4356" width="4.6640625" style="42" customWidth="1"/>
    <col min="4357" max="4358" width="14.6640625" style="42" customWidth="1"/>
    <col min="4359" max="4608" width="11.44140625" style="42"/>
    <col min="4609" max="4609" width="42.33203125" style="42" customWidth="1"/>
    <col min="4610" max="4611" width="15.6640625" style="42" customWidth="1"/>
    <col min="4612" max="4612" width="4.6640625" style="42" customWidth="1"/>
    <col min="4613" max="4614" width="14.6640625" style="42" customWidth="1"/>
    <col min="4615" max="4864" width="11.44140625" style="42"/>
    <col min="4865" max="4865" width="42.33203125" style="42" customWidth="1"/>
    <col min="4866" max="4867" width="15.6640625" style="42" customWidth="1"/>
    <col min="4868" max="4868" width="4.6640625" style="42" customWidth="1"/>
    <col min="4869" max="4870" width="14.6640625" style="42" customWidth="1"/>
    <col min="4871" max="5120" width="11.44140625" style="42"/>
    <col min="5121" max="5121" width="42.33203125" style="42" customWidth="1"/>
    <col min="5122" max="5123" width="15.6640625" style="42" customWidth="1"/>
    <col min="5124" max="5124" width="4.6640625" style="42" customWidth="1"/>
    <col min="5125" max="5126" width="14.6640625" style="42" customWidth="1"/>
    <col min="5127" max="5376" width="11.44140625" style="42"/>
    <col min="5377" max="5377" width="42.33203125" style="42" customWidth="1"/>
    <col min="5378" max="5379" width="15.6640625" style="42" customWidth="1"/>
    <col min="5380" max="5380" width="4.6640625" style="42" customWidth="1"/>
    <col min="5381" max="5382" width="14.6640625" style="42" customWidth="1"/>
    <col min="5383" max="5632" width="11.44140625" style="42"/>
    <col min="5633" max="5633" width="42.33203125" style="42" customWidth="1"/>
    <col min="5634" max="5635" width="15.6640625" style="42" customWidth="1"/>
    <col min="5636" max="5636" width="4.6640625" style="42" customWidth="1"/>
    <col min="5637" max="5638" width="14.6640625" style="42" customWidth="1"/>
    <col min="5639" max="5888" width="11.44140625" style="42"/>
    <col min="5889" max="5889" width="42.33203125" style="42" customWidth="1"/>
    <col min="5890" max="5891" width="15.6640625" style="42" customWidth="1"/>
    <col min="5892" max="5892" width="4.6640625" style="42" customWidth="1"/>
    <col min="5893" max="5894" width="14.6640625" style="42" customWidth="1"/>
    <col min="5895" max="6144" width="11.44140625" style="42"/>
    <col min="6145" max="6145" width="42.33203125" style="42" customWidth="1"/>
    <col min="6146" max="6147" width="15.6640625" style="42" customWidth="1"/>
    <col min="6148" max="6148" width="4.6640625" style="42" customWidth="1"/>
    <col min="6149" max="6150" width="14.6640625" style="42" customWidth="1"/>
    <col min="6151" max="6400" width="11.44140625" style="42"/>
    <col min="6401" max="6401" width="42.33203125" style="42" customWidth="1"/>
    <col min="6402" max="6403" width="15.6640625" style="42" customWidth="1"/>
    <col min="6404" max="6404" width="4.6640625" style="42" customWidth="1"/>
    <col min="6405" max="6406" width="14.6640625" style="42" customWidth="1"/>
    <col min="6407" max="6656" width="11.44140625" style="42"/>
    <col min="6657" max="6657" width="42.33203125" style="42" customWidth="1"/>
    <col min="6658" max="6659" width="15.6640625" style="42" customWidth="1"/>
    <col min="6660" max="6660" width="4.6640625" style="42" customWidth="1"/>
    <col min="6661" max="6662" width="14.6640625" style="42" customWidth="1"/>
    <col min="6663" max="6912" width="11.44140625" style="42"/>
    <col min="6913" max="6913" width="42.33203125" style="42" customWidth="1"/>
    <col min="6914" max="6915" width="15.6640625" style="42" customWidth="1"/>
    <col min="6916" max="6916" width="4.6640625" style="42" customWidth="1"/>
    <col min="6917" max="6918" width="14.6640625" style="42" customWidth="1"/>
    <col min="6919" max="7168" width="11.44140625" style="42"/>
    <col min="7169" max="7169" width="42.33203125" style="42" customWidth="1"/>
    <col min="7170" max="7171" width="15.6640625" style="42" customWidth="1"/>
    <col min="7172" max="7172" width="4.6640625" style="42" customWidth="1"/>
    <col min="7173" max="7174" width="14.6640625" style="42" customWidth="1"/>
    <col min="7175" max="7424" width="11.44140625" style="42"/>
    <col min="7425" max="7425" width="42.33203125" style="42" customWidth="1"/>
    <col min="7426" max="7427" width="15.6640625" style="42" customWidth="1"/>
    <col min="7428" max="7428" width="4.6640625" style="42" customWidth="1"/>
    <col min="7429" max="7430" width="14.6640625" style="42" customWidth="1"/>
    <col min="7431" max="7680" width="11.44140625" style="42"/>
    <col min="7681" max="7681" width="42.33203125" style="42" customWidth="1"/>
    <col min="7682" max="7683" width="15.6640625" style="42" customWidth="1"/>
    <col min="7684" max="7684" width="4.6640625" style="42" customWidth="1"/>
    <col min="7685" max="7686" width="14.6640625" style="42" customWidth="1"/>
    <col min="7687" max="7936" width="11.44140625" style="42"/>
    <col min="7937" max="7937" width="42.33203125" style="42" customWidth="1"/>
    <col min="7938" max="7939" width="15.6640625" style="42" customWidth="1"/>
    <col min="7940" max="7940" width="4.6640625" style="42" customWidth="1"/>
    <col min="7941" max="7942" width="14.6640625" style="42" customWidth="1"/>
    <col min="7943" max="8192" width="11.44140625" style="42"/>
    <col min="8193" max="8193" width="42.33203125" style="42" customWidth="1"/>
    <col min="8194" max="8195" width="15.6640625" style="42" customWidth="1"/>
    <col min="8196" max="8196" width="4.6640625" style="42" customWidth="1"/>
    <col min="8197" max="8198" width="14.6640625" style="42" customWidth="1"/>
    <col min="8199" max="8448" width="11.44140625" style="42"/>
    <col min="8449" max="8449" width="42.33203125" style="42" customWidth="1"/>
    <col min="8450" max="8451" width="15.6640625" style="42" customWidth="1"/>
    <col min="8452" max="8452" width="4.6640625" style="42" customWidth="1"/>
    <col min="8453" max="8454" width="14.6640625" style="42" customWidth="1"/>
    <col min="8455" max="8704" width="11.44140625" style="42"/>
    <col min="8705" max="8705" width="42.33203125" style="42" customWidth="1"/>
    <col min="8706" max="8707" width="15.6640625" style="42" customWidth="1"/>
    <col min="8708" max="8708" width="4.6640625" style="42" customWidth="1"/>
    <col min="8709" max="8710" width="14.6640625" style="42" customWidth="1"/>
    <col min="8711" max="8960" width="11.44140625" style="42"/>
    <col min="8961" max="8961" width="42.33203125" style="42" customWidth="1"/>
    <col min="8962" max="8963" width="15.6640625" style="42" customWidth="1"/>
    <col min="8964" max="8964" width="4.6640625" style="42" customWidth="1"/>
    <col min="8965" max="8966" width="14.6640625" style="42" customWidth="1"/>
    <col min="8967" max="9216" width="11.44140625" style="42"/>
    <col min="9217" max="9217" width="42.33203125" style="42" customWidth="1"/>
    <col min="9218" max="9219" width="15.6640625" style="42" customWidth="1"/>
    <col min="9220" max="9220" width="4.6640625" style="42" customWidth="1"/>
    <col min="9221" max="9222" width="14.6640625" style="42" customWidth="1"/>
    <col min="9223" max="9472" width="11.44140625" style="42"/>
    <col min="9473" max="9473" width="42.33203125" style="42" customWidth="1"/>
    <col min="9474" max="9475" width="15.6640625" style="42" customWidth="1"/>
    <col min="9476" max="9476" width="4.6640625" style="42" customWidth="1"/>
    <col min="9477" max="9478" width="14.6640625" style="42" customWidth="1"/>
    <col min="9479" max="9728" width="11.44140625" style="42"/>
    <col min="9729" max="9729" width="42.33203125" style="42" customWidth="1"/>
    <col min="9730" max="9731" width="15.6640625" style="42" customWidth="1"/>
    <col min="9732" max="9732" width="4.6640625" style="42" customWidth="1"/>
    <col min="9733" max="9734" width="14.6640625" style="42" customWidth="1"/>
    <col min="9735" max="9984" width="11.44140625" style="42"/>
    <col min="9985" max="9985" width="42.33203125" style="42" customWidth="1"/>
    <col min="9986" max="9987" width="15.6640625" style="42" customWidth="1"/>
    <col min="9988" max="9988" width="4.6640625" style="42" customWidth="1"/>
    <col min="9989" max="9990" width="14.6640625" style="42" customWidth="1"/>
    <col min="9991" max="10240" width="11.44140625" style="42"/>
    <col min="10241" max="10241" width="42.33203125" style="42" customWidth="1"/>
    <col min="10242" max="10243" width="15.6640625" style="42" customWidth="1"/>
    <col min="10244" max="10244" width="4.6640625" style="42" customWidth="1"/>
    <col min="10245" max="10246" width="14.6640625" style="42" customWidth="1"/>
    <col min="10247" max="10496" width="11.44140625" style="42"/>
    <col min="10497" max="10497" width="42.33203125" style="42" customWidth="1"/>
    <col min="10498" max="10499" width="15.6640625" style="42" customWidth="1"/>
    <col min="10500" max="10500" width="4.6640625" style="42" customWidth="1"/>
    <col min="10501" max="10502" width="14.6640625" style="42" customWidth="1"/>
    <col min="10503" max="10752" width="11.44140625" style="42"/>
    <col min="10753" max="10753" width="42.33203125" style="42" customWidth="1"/>
    <col min="10754" max="10755" width="15.6640625" style="42" customWidth="1"/>
    <col min="10756" max="10756" width="4.6640625" style="42" customWidth="1"/>
    <col min="10757" max="10758" width="14.6640625" style="42" customWidth="1"/>
    <col min="10759" max="11008" width="11.44140625" style="42"/>
    <col min="11009" max="11009" width="42.33203125" style="42" customWidth="1"/>
    <col min="11010" max="11011" width="15.6640625" style="42" customWidth="1"/>
    <col min="11012" max="11012" width="4.6640625" style="42" customWidth="1"/>
    <col min="11013" max="11014" width="14.6640625" style="42" customWidth="1"/>
    <col min="11015" max="11264" width="11.44140625" style="42"/>
    <col min="11265" max="11265" width="42.33203125" style="42" customWidth="1"/>
    <col min="11266" max="11267" width="15.6640625" style="42" customWidth="1"/>
    <col min="11268" max="11268" width="4.6640625" style="42" customWidth="1"/>
    <col min="11269" max="11270" width="14.6640625" style="42" customWidth="1"/>
    <col min="11271" max="11520" width="11.44140625" style="42"/>
    <col min="11521" max="11521" width="42.33203125" style="42" customWidth="1"/>
    <col min="11522" max="11523" width="15.6640625" style="42" customWidth="1"/>
    <col min="11524" max="11524" width="4.6640625" style="42" customWidth="1"/>
    <col min="11525" max="11526" width="14.6640625" style="42" customWidth="1"/>
    <col min="11527" max="11776" width="11.44140625" style="42"/>
    <col min="11777" max="11777" width="42.33203125" style="42" customWidth="1"/>
    <col min="11778" max="11779" width="15.6640625" style="42" customWidth="1"/>
    <col min="11780" max="11780" width="4.6640625" style="42" customWidth="1"/>
    <col min="11781" max="11782" width="14.6640625" style="42" customWidth="1"/>
    <col min="11783" max="12032" width="11.44140625" style="42"/>
    <col min="12033" max="12033" width="42.33203125" style="42" customWidth="1"/>
    <col min="12034" max="12035" width="15.6640625" style="42" customWidth="1"/>
    <col min="12036" max="12036" width="4.6640625" style="42" customWidth="1"/>
    <col min="12037" max="12038" width="14.6640625" style="42" customWidth="1"/>
    <col min="12039" max="12288" width="11.44140625" style="42"/>
    <col min="12289" max="12289" width="42.33203125" style="42" customWidth="1"/>
    <col min="12290" max="12291" width="15.6640625" style="42" customWidth="1"/>
    <col min="12292" max="12292" width="4.6640625" style="42" customWidth="1"/>
    <col min="12293" max="12294" width="14.6640625" style="42" customWidth="1"/>
    <col min="12295" max="12544" width="11.44140625" style="42"/>
    <col min="12545" max="12545" width="42.33203125" style="42" customWidth="1"/>
    <col min="12546" max="12547" width="15.6640625" style="42" customWidth="1"/>
    <col min="12548" max="12548" width="4.6640625" style="42" customWidth="1"/>
    <col min="12549" max="12550" width="14.6640625" style="42" customWidth="1"/>
    <col min="12551" max="12800" width="11.44140625" style="42"/>
    <col min="12801" max="12801" width="42.33203125" style="42" customWidth="1"/>
    <col min="12802" max="12803" width="15.6640625" style="42" customWidth="1"/>
    <col min="12804" max="12804" width="4.6640625" style="42" customWidth="1"/>
    <col min="12805" max="12806" width="14.6640625" style="42" customWidth="1"/>
    <col min="12807" max="13056" width="11.44140625" style="42"/>
    <col min="13057" max="13057" width="42.33203125" style="42" customWidth="1"/>
    <col min="13058" max="13059" width="15.6640625" style="42" customWidth="1"/>
    <col min="13060" max="13060" width="4.6640625" style="42" customWidth="1"/>
    <col min="13061" max="13062" width="14.6640625" style="42" customWidth="1"/>
    <col min="13063" max="13312" width="11.44140625" style="42"/>
    <col min="13313" max="13313" width="42.33203125" style="42" customWidth="1"/>
    <col min="13314" max="13315" width="15.6640625" style="42" customWidth="1"/>
    <col min="13316" max="13316" width="4.6640625" style="42" customWidth="1"/>
    <col min="13317" max="13318" width="14.6640625" style="42" customWidth="1"/>
    <col min="13319" max="13568" width="11.44140625" style="42"/>
    <col min="13569" max="13569" width="42.33203125" style="42" customWidth="1"/>
    <col min="13570" max="13571" width="15.6640625" style="42" customWidth="1"/>
    <col min="13572" max="13572" width="4.6640625" style="42" customWidth="1"/>
    <col min="13573" max="13574" width="14.6640625" style="42" customWidth="1"/>
    <col min="13575" max="13824" width="11.44140625" style="42"/>
    <col min="13825" max="13825" width="42.33203125" style="42" customWidth="1"/>
    <col min="13826" max="13827" width="15.6640625" style="42" customWidth="1"/>
    <col min="13828" max="13828" width="4.6640625" style="42" customWidth="1"/>
    <col min="13829" max="13830" width="14.6640625" style="42" customWidth="1"/>
    <col min="13831" max="14080" width="11.44140625" style="42"/>
    <col min="14081" max="14081" width="42.33203125" style="42" customWidth="1"/>
    <col min="14082" max="14083" width="15.6640625" style="42" customWidth="1"/>
    <col min="14084" max="14084" width="4.6640625" style="42" customWidth="1"/>
    <col min="14085" max="14086" width="14.6640625" style="42" customWidth="1"/>
    <col min="14087" max="14336" width="11.44140625" style="42"/>
    <col min="14337" max="14337" width="42.33203125" style="42" customWidth="1"/>
    <col min="14338" max="14339" width="15.6640625" style="42" customWidth="1"/>
    <col min="14340" max="14340" width="4.6640625" style="42" customWidth="1"/>
    <col min="14341" max="14342" width="14.6640625" style="42" customWidth="1"/>
    <col min="14343" max="14592" width="11.44140625" style="42"/>
    <col min="14593" max="14593" width="42.33203125" style="42" customWidth="1"/>
    <col min="14594" max="14595" width="15.6640625" style="42" customWidth="1"/>
    <col min="14596" max="14596" width="4.6640625" style="42" customWidth="1"/>
    <col min="14597" max="14598" width="14.6640625" style="42" customWidth="1"/>
    <col min="14599" max="14848" width="11.44140625" style="42"/>
    <col min="14849" max="14849" width="42.33203125" style="42" customWidth="1"/>
    <col min="14850" max="14851" width="15.6640625" style="42" customWidth="1"/>
    <col min="14852" max="14852" width="4.6640625" style="42" customWidth="1"/>
    <col min="14853" max="14854" width="14.6640625" style="42" customWidth="1"/>
    <col min="14855" max="15104" width="11.44140625" style="42"/>
    <col min="15105" max="15105" width="42.33203125" style="42" customWidth="1"/>
    <col min="15106" max="15107" width="15.6640625" style="42" customWidth="1"/>
    <col min="15108" max="15108" width="4.6640625" style="42" customWidth="1"/>
    <col min="15109" max="15110" width="14.6640625" style="42" customWidth="1"/>
    <col min="15111" max="15360" width="11.44140625" style="42"/>
    <col min="15361" max="15361" width="42.33203125" style="42" customWidth="1"/>
    <col min="15362" max="15363" width="15.6640625" style="42" customWidth="1"/>
    <col min="15364" max="15364" width="4.6640625" style="42" customWidth="1"/>
    <col min="15365" max="15366" width="14.6640625" style="42" customWidth="1"/>
    <col min="15367" max="15616" width="11.44140625" style="42"/>
    <col min="15617" max="15617" width="42.33203125" style="42" customWidth="1"/>
    <col min="15618" max="15619" width="15.6640625" style="42" customWidth="1"/>
    <col min="15620" max="15620" width="4.6640625" style="42" customWidth="1"/>
    <col min="15621" max="15622" width="14.6640625" style="42" customWidth="1"/>
    <col min="15623" max="15872" width="11.44140625" style="42"/>
    <col min="15873" max="15873" width="42.33203125" style="42" customWidth="1"/>
    <col min="15874" max="15875" width="15.6640625" style="42" customWidth="1"/>
    <col min="15876" max="15876" width="4.6640625" style="42" customWidth="1"/>
    <col min="15877" max="15878" width="14.6640625" style="42" customWidth="1"/>
    <col min="15879" max="16128" width="11.44140625" style="42"/>
    <col min="16129" max="16129" width="42.33203125" style="42" customWidth="1"/>
    <col min="16130" max="16131" width="15.6640625" style="42" customWidth="1"/>
    <col min="16132" max="16132" width="4.6640625" style="42" customWidth="1"/>
    <col min="16133" max="16134" width="14.6640625" style="42" customWidth="1"/>
    <col min="16135" max="16384" width="11.44140625" style="42"/>
  </cols>
  <sheetData>
    <row r="1" spans="1:8" ht="59.4" customHeight="1">
      <c r="A1" s="81" t="s">
        <v>455</v>
      </c>
      <c r="B1" s="81"/>
      <c r="C1" s="81"/>
      <c r="D1" s="81"/>
      <c r="E1" s="81"/>
      <c r="F1" s="81"/>
      <c r="G1" s="80"/>
      <c r="H1" s="80"/>
    </row>
    <row r="2" spans="1:8" ht="13.8" thickBot="1">
      <c r="A2" s="135"/>
    </row>
    <row r="3" spans="1:8" s="132" customFormat="1" ht="19.95" customHeight="1" thickBot="1">
      <c r="A3" s="136"/>
      <c r="B3"/>
      <c r="C3"/>
      <c r="E3" s="1144" t="s">
        <v>2</v>
      </c>
      <c r="F3" s="1145"/>
    </row>
    <row r="4" spans="1:8" ht="25.5" customHeight="1" thickBot="1">
      <c r="A4" s="137"/>
      <c r="B4" s="969">
        <v>2020</v>
      </c>
      <c r="C4" s="713">
        <v>2021</v>
      </c>
      <c r="D4" s="45"/>
      <c r="E4" s="504" t="s">
        <v>50</v>
      </c>
      <c r="F4" s="505" t="s">
        <v>6</v>
      </c>
    </row>
    <row r="5" spans="1:8" ht="19.95" customHeight="1">
      <c r="A5" s="211" t="s">
        <v>456</v>
      </c>
      <c r="B5" s="214">
        <f>SUM(B6:B7)</f>
        <v>2322</v>
      </c>
      <c r="C5" s="214">
        <f>SUM(C6:C7)</f>
        <v>1504</v>
      </c>
      <c r="D5" s="45"/>
      <c r="E5" s="632">
        <f t="shared" ref="E5:E10" si="0">C5-B5</f>
        <v>-818</v>
      </c>
      <c r="F5" s="633">
        <f t="shared" ref="F5:F10" si="1">(C5-B5)/B5</f>
        <v>-0.35228251507321273</v>
      </c>
    </row>
    <row r="6" spans="1:8" ht="19.95" customHeight="1">
      <c r="A6" s="138" t="s">
        <v>457</v>
      </c>
      <c r="B6" s="215">
        <v>1410</v>
      </c>
      <c r="C6" s="215">
        <v>1504</v>
      </c>
      <c r="D6" s="112"/>
      <c r="E6" s="634">
        <f t="shared" si="0"/>
        <v>94</v>
      </c>
      <c r="F6" s="635">
        <f t="shared" si="1"/>
        <v>6.6666666666666666E-2</v>
      </c>
    </row>
    <row r="7" spans="1:8" ht="19.95" customHeight="1">
      <c r="A7" s="138" t="s">
        <v>458</v>
      </c>
      <c r="B7" s="215">
        <v>912</v>
      </c>
      <c r="C7" s="215">
        <v>0</v>
      </c>
      <c r="D7" s="113"/>
      <c r="E7" s="634">
        <f t="shared" si="0"/>
        <v>-912</v>
      </c>
      <c r="F7" s="635">
        <f t="shared" si="1"/>
        <v>-1</v>
      </c>
    </row>
    <row r="8" spans="1:8" ht="19.95" customHeight="1">
      <c r="A8" s="212" t="s">
        <v>459</v>
      </c>
      <c r="B8" s="216">
        <v>452</v>
      </c>
      <c r="C8" s="216">
        <v>0</v>
      </c>
      <c r="E8" s="634">
        <f t="shared" si="0"/>
        <v>-452</v>
      </c>
      <c r="F8" s="635">
        <f t="shared" si="1"/>
        <v>-1</v>
      </c>
    </row>
    <row r="9" spans="1:8" ht="19.95" customHeight="1">
      <c r="A9" s="212" t="s">
        <v>460</v>
      </c>
      <c r="B9" s="216">
        <v>3328</v>
      </c>
      <c r="C9" s="216">
        <v>0</v>
      </c>
      <c r="E9" s="634">
        <f t="shared" si="0"/>
        <v>-3328</v>
      </c>
      <c r="F9" s="635">
        <f t="shared" si="1"/>
        <v>-1</v>
      </c>
    </row>
    <row r="10" spans="1:8" ht="19.95" customHeight="1" thickBot="1">
      <c r="A10" s="213" t="s">
        <v>461</v>
      </c>
      <c r="B10" s="217">
        <v>156</v>
      </c>
      <c r="C10" s="217">
        <v>30118</v>
      </c>
      <c r="E10" s="636">
        <f t="shared" si="0"/>
        <v>29962</v>
      </c>
      <c r="F10" s="637">
        <f t="shared" si="1"/>
        <v>192.06410256410257</v>
      </c>
    </row>
  </sheetData>
  <mergeCells count="1">
    <mergeCell ref="E3:F3"/>
  </mergeCells>
  <printOptions horizontalCentered="1"/>
  <pageMargins left="0" right="0" top="0.35433070866141736" bottom="0.31496062992125984" header="0" footer="0.19685039370078741"/>
  <pageSetup paperSize="9" orientation="landscape" r:id="rId1"/>
  <headerFooter alignWithMargins="0"/>
  <ignoredErrors>
    <ignoredError sqref="B5" formulaRange="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15"/>
  <sheetViews>
    <sheetView workbookViewId="0">
      <selection activeCell="L15" sqref="L15"/>
    </sheetView>
  </sheetViews>
  <sheetFormatPr baseColWidth="10" defaultRowHeight="13.2"/>
  <cols>
    <col min="1" max="1" width="23.44140625" style="42" customWidth="1"/>
    <col min="2" max="2" width="10.44140625" style="42" customWidth="1"/>
    <col min="3" max="3" width="14.88671875" style="42" customWidth="1"/>
    <col min="4" max="4" width="14.109375" style="42" customWidth="1"/>
    <col min="5" max="5" width="10.44140625" style="9" customWidth="1"/>
    <col min="6" max="6" width="13.88671875" style="9" bestFit="1" customWidth="1"/>
    <col min="7" max="7" width="13.88671875" style="42" bestFit="1" customWidth="1"/>
    <col min="8" max="8" width="15.44140625" style="42" customWidth="1"/>
    <col min="9" max="10" width="12.6640625" style="42" customWidth="1"/>
    <col min="11" max="256" width="11.44140625" style="42"/>
    <col min="257" max="257" width="29" style="42" customWidth="1"/>
    <col min="258" max="263" width="12.6640625" style="42" customWidth="1"/>
    <col min="264" max="264" width="4.6640625" style="42" customWidth="1"/>
    <col min="265" max="266" width="12.6640625" style="42" customWidth="1"/>
    <col min="267" max="512" width="11.44140625" style="42"/>
    <col min="513" max="513" width="29" style="42" customWidth="1"/>
    <col min="514" max="519" width="12.6640625" style="42" customWidth="1"/>
    <col min="520" max="520" width="4.6640625" style="42" customWidth="1"/>
    <col min="521" max="522" width="12.6640625" style="42" customWidth="1"/>
    <col min="523" max="768" width="11.44140625" style="42"/>
    <col min="769" max="769" width="29" style="42" customWidth="1"/>
    <col min="770" max="775" width="12.6640625" style="42" customWidth="1"/>
    <col min="776" max="776" width="4.6640625" style="42" customWidth="1"/>
    <col min="777" max="778" width="12.6640625" style="42" customWidth="1"/>
    <col min="779" max="1024" width="11.44140625" style="42"/>
    <col min="1025" max="1025" width="29" style="42" customWidth="1"/>
    <col min="1026" max="1031" width="12.6640625" style="42" customWidth="1"/>
    <col min="1032" max="1032" width="4.6640625" style="42" customWidth="1"/>
    <col min="1033" max="1034" width="12.6640625" style="42" customWidth="1"/>
    <col min="1035" max="1280" width="11.44140625" style="42"/>
    <col min="1281" max="1281" width="29" style="42" customWidth="1"/>
    <col min="1282" max="1287" width="12.6640625" style="42" customWidth="1"/>
    <col min="1288" max="1288" width="4.6640625" style="42" customWidth="1"/>
    <col min="1289" max="1290" width="12.6640625" style="42" customWidth="1"/>
    <col min="1291" max="1536" width="11.44140625" style="42"/>
    <col min="1537" max="1537" width="29" style="42" customWidth="1"/>
    <col min="1538" max="1543" width="12.6640625" style="42" customWidth="1"/>
    <col min="1544" max="1544" width="4.6640625" style="42" customWidth="1"/>
    <col min="1545" max="1546" width="12.6640625" style="42" customWidth="1"/>
    <col min="1547" max="1792" width="11.44140625" style="42"/>
    <col min="1793" max="1793" width="29" style="42" customWidth="1"/>
    <col min="1794" max="1799" width="12.6640625" style="42" customWidth="1"/>
    <col min="1800" max="1800" width="4.6640625" style="42" customWidth="1"/>
    <col min="1801" max="1802" width="12.6640625" style="42" customWidth="1"/>
    <col min="1803" max="2048" width="11.44140625" style="42"/>
    <col min="2049" max="2049" width="29" style="42" customWidth="1"/>
    <col min="2050" max="2055" width="12.6640625" style="42" customWidth="1"/>
    <col min="2056" max="2056" width="4.6640625" style="42" customWidth="1"/>
    <col min="2057" max="2058" width="12.6640625" style="42" customWidth="1"/>
    <col min="2059" max="2304" width="11.44140625" style="42"/>
    <col min="2305" max="2305" width="29" style="42" customWidth="1"/>
    <col min="2306" max="2311" width="12.6640625" style="42" customWidth="1"/>
    <col min="2312" max="2312" width="4.6640625" style="42" customWidth="1"/>
    <col min="2313" max="2314" width="12.6640625" style="42" customWidth="1"/>
    <col min="2315" max="2560" width="11.44140625" style="42"/>
    <col min="2561" max="2561" width="29" style="42" customWidth="1"/>
    <col min="2562" max="2567" width="12.6640625" style="42" customWidth="1"/>
    <col min="2568" max="2568" width="4.6640625" style="42" customWidth="1"/>
    <col min="2569" max="2570" width="12.6640625" style="42" customWidth="1"/>
    <col min="2571" max="2816" width="11.44140625" style="42"/>
    <col min="2817" max="2817" width="29" style="42" customWidth="1"/>
    <col min="2818" max="2823" width="12.6640625" style="42" customWidth="1"/>
    <col min="2824" max="2824" width="4.6640625" style="42" customWidth="1"/>
    <col min="2825" max="2826" width="12.6640625" style="42" customWidth="1"/>
    <col min="2827" max="3072" width="11.44140625" style="42"/>
    <col min="3073" max="3073" width="29" style="42" customWidth="1"/>
    <col min="3074" max="3079" width="12.6640625" style="42" customWidth="1"/>
    <col min="3080" max="3080" width="4.6640625" style="42" customWidth="1"/>
    <col min="3081" max="3082" width="12.6640625" style="42" customWidth="1"/>
    <col min="3083" max="3328" width="11.44140625" style="42"/>
    <col min="3329" max="3329" width="29" style="42" customWidth="1"/>
    <col min="3330" max="3335" width="12.6640625" style="42" customWidth="1"/>
    <col min="3336" max="3336" width="4.6640625" style="42" customWidth="1"/>
    <col min="3337" max="3338" width="12.6640625" style="42" customWidth="1"/>
    <col min="3339" max="3584" width="11.44140625" style="42"/>
    <col min="3585" max="3585" width="29" style="42" customWidth="1"/>
    <col min="3586" max="3591" width="12.6640625" style="42" customWidth="1"/>
    <col min="3592" max="3592" width="4.6640625" style="42" customWidth="1"/>
    <col min="3593" max="3594" width="12.6640625" style="42" customWidth="1"/>
    <col min="3595" max="3840" width="11.44140625" style="42"/>
    <col min="3841" max="3841" width="29" style="42" customWidth="1"/>
    <col min="3842" max="3847" width="12.6640625" style="42" customWidth="1"/>
    <col min="3848" max="3848" width="4.6640625" style="42" customWidth="1"/>
    <col min="3849" max="3850" width="12.6640625" style="42" customWidth="1"/>
    <col min="3851" max="4096" width="11.44140625" style="42"/>
    <col min="4097" max="4097" width="29" style="42" customWidth="1"/>
    <col min="4098" max="4103" width="12.6640625" style="42" customWidth="1"/>
    <col min="4104" max="4104" width="4.6640625" style="42" customWidth="1"/>
    <col min="4105" max="4106" width="12.6640625" style="42" customWidth="1"/>
    <col min="4107" max="4352" width="11.44140625" style="42"/>
    <col min="4353" max="4353" width="29" style="42" customWidth="1"/>
    <col min="4354" max="4359" width="12.6640625" style="42" customWidth="1"/>
    <col min="4360" max="4360" width="4.6640625" style="42" customWidth="1"/>
    <col min="4361" max="4362" width="12.6640625" style="42" customWidth="1"/>
    <col min="4363" max="4608" width="11.44140625" style="42"/>
    <col min="4609" max="4609" width="29" style="42" customWidth="1"/>
    <col min="4610" max="4615" width="12.6640625" style="42" customWidth="1"/>
    <col min="4616" max="4616" width="4.6640625" style="42" customWidth="1"/>
    <col min="4617" max="4618" width="12.6640625" style="42" customWidth="1"/>
    <col min="4619" max="4864" width="11.44140625" style="42"/>
    <col min="4865" max="4865" width="29" style="42" customWidth="1"/>
    <col min="4866" max="4871" width="12.6640625" style="42" customWidth="1"/>
    <col min="4872" max="4872" width="4.6640625" style="42" customWidth="1"/>
    <col min="4873" max="4874" width="12.6640625" style="42" customWidth="1"/>
    <col min="4875" max="5120" width="11.44140625" style="42"/>
    <col min="5121" max="5121" width="29" style="42" customWidth="1"/>
    <col min="5122" max="5127" width="12.6640625" style="42" customWidth="1"/>
    <col min="5128" max="5128" width="4.6640625" style="42" customWidth="1"/>
    <col min="5129" max="5130" width="12.6640625" style="42" customWidth="1"/>
    <col min="5131" max="5376" width="11.44140625" style="42"/>
    <col min="5377" max="5377" width="29" style="42" customWidth="1"/>
    <col min="5378" max="5383" width="12.6640625" style="42" customWidth="1"/>
    <col min="5384" max="5384" width="4.6640625" style="42" customWidth="1"/>
    <col min="5385" max="5386" width="12.6640625" style="42" customWidth="1"/>
    <col min="5387" max="5632" width="11.44140625" style="42"/>
    <col min="5633" max="5633" width="29" style="42" customWidth="1"/>
    <col min="5634" max="5639" width="12.6640625" style="42" customWidth="1"/>
    <col min="5640" max="5640" width="4.6640625" style="42" customWidth="1"/>
    <col min="5641" max="5642" width="12.6640625" style="42" customWidth="1"/>
    <col min="5643" max="5888" width="11.44140625" style="42"/>
    <col min="5889" max="5889" width="29" style="42" customWidth="1"/>
    <col min="5890" max="5895" width="12.6640625" style="42" customWidth="1"/>
    <col min="5896" max="5896" width="4.6640625" style="42" customWidth="1"/>
    <col min="5897" max="5898" width="12.6640625" style="42" customWidth="1"/>
    <col min="5899" max="6144" width="11.44140625" style="42"/>
    <col min="6145" max="6145" width="29" style="42" customWidth="1"/>
    <col min="6146" max="6151" width="12.6640625" style="42" customWidth="1"/>
    <col min="6152" max="6152" width="4.6640625" style="42" customWidth="1"/>
    <col min="6153" max="6154" width="12.6640625" style="42" customWidth="1"/>
    <col min="6155" max="6400" width="11.44140625" style="42"/>
    <col min="6401" max="6401" width="29" style="42" customWidth="1"/>
    <col min="6402" max="6407" width="12.6640625" style="42" customWidth="1"/>
    <col min="6408" max="6408" width="4.6640625" style="42" customWidth="1"/>
    <col min="6409" max="6410" width="12.6640625" style="42" customWidth="1"/>
    <col min="6411" max="6656" width="11.44140625" style="42"/>
    <col min="6657" max="6657" width="29" style="42" customWidth="1"/>
    <col min="6658" max="6663" width="12.6640625" style="42" customWidth="1"/>
    <col min="6664" max="6664" width="4.6640625" style="42" customWidth="1"/>
    <col min="6665" max="6666" width="12.6640625" style="42" customWidth="1"/>
    <col min="6667" max="6912" width="11.44140625" style="42"/>
    <col min="6913" max="6913" width="29" style="42" customWidth="1"/>
    <col min="6914" max="6919" width="12.6640625" style="42" customWidth="1"/>
    <col min="6920" max="6920" width="4.6640625" style="42" customWidth="1"/>
    <col min="6921" max="6922" width="12.6640625" style="42" customWidth="1"/>
    <col min="6923" max="7168" width="11.44140625" style="42"/>
    <col min="7169" max="7169" width="29" style="42" customWidth="1"/>
    <col min="7170" max="7175" width="12.6640625" style="42" customWidth="1"/>
    <col min="7176" max="7176" width="4.6640625" style="42" customWidth="1"/>
    <col min="7177" max="7178" width="12.6640625" style="42" customWidth="1"/>
    <col min="7179" max="7424" width="11.44140625" style="42"/>
    <col min="7425" max="7425" width="29" style="42" customWidth="1"/>
    <col min="7426" max="7431" width="12.6640625" style="42" customWidth="1"/>
    <col min="7432" max="7432" width="4.6640625" style="42" customWidth="1"/>
    <col min="7433" max="7434" width="12.6640625" style="42" customWidth="1"/>
    <col min="7435" max="7680" width="11.44140625" style="42"/>
    <col min="7681" max="7681" width="29" style="42" customWidth="1"/>
    <col min="7682" max="7687" width="12.6640625" style="42" customWidth="1"/>
    <col min="7688" max="7688" width="4.6640625" style="42" customWidth="1"/>
    <col min="7689" max="7690" width="12.6640625" style="42" customWidth="1"/>
    <col min="7691" max="7936" width="11.44140625" style="42"/>
    <col min="7937" max="7937" width="29" style="42" customWidth="1"/>
    <col min="7938" max="7943" width="12.6640625" style="42" customWidth="1"/>
    <col min="7944" max="7944" width="4.6640625" style="42" customWidth="1"/>
    <col min="7945" max="7946" width="12.6640625" style="42" customWidth="1"/>
    <col min="7947" max="8192" width="11.44140625" style="42"/>
    <col min="8193" max="8193" width="29" style="42" customWidth="1"/>
    <col min="8194" max="8199" width="12.6640625" style="42" customWidth="1"/>
    <col min="8200" max="8200" width="4.6640625" style="42" customWidth="1"/>
    <col min="8201" max="8202" width="12.6640625" style="42" customWidth="1"/>
    <col min="8203" max="8448" width="11.44140625" style="42"/>
    <col min="8449" max="8449" width="29" style="42" customWidth="1"/>
    <col min="8450" max="8455" width="12.6640625" style="42" customWidth="1"/>
    <col min="8456" max="8456" width="4.6640625" style="42" customWidth="1"/>
    <col min="8457" max="8458" width="12.6640625" style="42" customWidth="1"/>
    <col min="8459" max="8704" width="11.44140625" style="42"/>
    <col min="8705" max="8705" width="29" style="42" customWidth="1"/>
    <col min="8706" max="8711" width="12.6640625" style="42" customWidth="1"/>
    <col min="8712" max="8712" width="4.6640625" style="42" customWidth="1"/>
    <col min="8713" max="8714" width="12.6640625" style="42" customWidth="1"/>
    <col min="8715" max="8960" width="11.44140625" style="42"/>
    <col min="8961" max="8961" width="29" style="42" customWidth="1"/>
    <col min="8962" max="8967" width="12.6640625" style="42" customWidth="1"/>
    <col min="8968" max="8968" width="4.6640625" style="42" customWidth="1"/>
    <col min="8969" max="8970" width="12.6640625" style="42" customWidth="1"/>
    <col min="8971" max="9216" width="11.44140625" style="42"/>
    <col min="9217" max="9217" width="29" style="42" customWidth="1"/>
    <col min="9218" max="9223" width="12.6640625" style="42" customWidth="1"/>
    <col min="9224" max="9224" width="4.6640625" style="42" customWidth="1"/>
    <col min="9225" max="9226" width="12.6640625" style="42" customWidth="1"/>
    <col min="9227" max="9472" width="11.44140625" style="42"/>
    <col min="9473" max="9473" width="29" style="42" customWidth="1"/>
    <col min="9474" max="9479" width="12.6640625" style="42" customWidth="1"/>
    <col min="9480" max="9480" width="4.6640625" style="42" customWidth="1"/>
    <col min="9481" max="9482" width="12.6640625" style="42" customWidth="1"/>
    <col min="9483" max="9728" width="11.44140625" style="42"/>
    <col min="9729" max="9729" width="29" style="42" customWidth="1"/>
    <col min="9730" max="9735" width="12.6640625" style="42" customWidth="1"/>
    <col min="9736" max="9736" width="4.6640625" style="42" customWidth="1"/>
    <col min="9737" max="9738" width="12.6640625" style="42" customWidth="1"/>
    <col min="9739" max="9984" width="11.44140625" style="42"/>
    <col min="9985" max="9985" width="29" style="42" customWidth="1"/>
    <col min="9986" max="9991" width="12.6640625" style="42" customWidth="1"/>
    <col min="9992" max="9992" width="4.6640625" style="42" customWidth="1"/>
    <col min="9993" max="9994" width="12.6640625" style="42" customWidth="1"/>
    <col min="9995" max="10240" width="11.44140625" style="42"/>
    <col min="10241" max="10241" width="29" style="42" customWidth="1"/>
    <col min="10242" max="10247" width="12.6640625" style="42" customWidth="1"/>
    <col min="10248" max="10248" width="4.6640625" style="42" customWidth="1"/>
    <col min="10249" max="10250" width="12.6640625" style="42" customWidth="1"/>
    <col min="10251" max="10496" width="11.44140625" style="42"/>
    <col min="10497" max="10497" width="29" style="42" customWidth="1"/>
    <col min="10498" max="10503" width="12.6640625" style="42" customWidth="1"/>
    <col min="10504" max="10504" width="4.6640625" style="42" customWidth="1"/>
    <col min="10505" max="10506" width="12.6640625" style="42" customWidth="1"/>
    <col min="10507" max="10752" width="11.44140625" style="42"/>
    <col min="10753" max="10753" width="29" style="42" customWidth="1"/>
    <col min="10754" max="10759" width="12.6640625" style="42" customWidth="1"/>
    <col min="10760" max="10760" width="4.6640625" style="42" customWidth="1"/>
    <col min="10761" max="10762" width="12.6640625" style="42" customWidth="1"/>
    <col min="10763" max="11008" width="11.44140625" style="42"/>
    <col min="11009" max="11009" width="29" style="42" customWidth="1"/>
    <col min="11010" max="11015" width="12.6640625" style="42" customWidth="1"/>
    <col min="11016" max="11016" width="4.6640625" style="42" customWidth="1"/>
    <col min="11017" max="11018" width="12.6640625" style="42" customWidth="1"/>
    <col min="11019" max="11264" width="11.44140625" style="42"/>
    <col min="11265" max="11265" width="29" style="42" customWidth="1"/>
    <col min="11266" max="11271" width="12.6640625" style="42" customWidth="1"/>
    <col min="11272" max="11272" width="4.6640625" style="42" customWidth="1"/>
    <col min="11273" max="11274" width="12.6640625" style="42" customWidth="1"/>
    <col min="11275" max="11520" width="11.44140625" style="42"/>
    <col min="11521" max="11521" width="29" style="42" customWidth="1"/>
    <col min="11522" max="11527" width="12.6640625" style="42" customWidth="1"/>
    <col min="11528" max="11528" width="4.6640625" style="42" customWidth="1"/>
    <col min="11529" max="11530" width="12.6640625" style="42" customWidth="1"/>
    <col min="11531" max="11776" width="11.44140625" style="42"/>
    <col min="11777" max="11777" width="29" style="42" customWidth="1"/>
    <col min="11778" max="11783" width="12.6640625" style="42" customWidth="1"/>
    <col min="11784" max="11784" width="4.6640625" style="42" customWidth="1"/>
    <col min="11785" max="11786" width="12.6640625" style="42" customWidth="1"/>
    <col min="11787" max="12032" width="11.44140625" style="42"/>
    <col min="12033" max="12033" width="29" style="42" customWidth="1"/>
    <col min="12034" max="12039" width="12.6640625" style="42" customWidth="1"/>
    <col min="12040" max="12040" width="4.6640625" style="42" customWidth="1"/>
    <col min="12041" max="12042" width="12.6640625" style="42" customWidth="1"/>
    <col min="12043" max="12288" width="11.44140625" style="42"/>
    <col min="12289" max="12289" width="29" style="42" customWidth="1"/>
    <col min="12290" max="12295" width="12.6640625" style="42" customWidth="1"/>
    <col min="12296" max="12296" width="4.6640625" style="42" customWidth="1"/>
    <col min="12297" max="12298" width="12.6640625" style="42" customWidth="1"/>
    <col min="12299" max="12544" width="11.44140625" style="42"/>
    <col min="12545" max="12545" width="29" style="42" customWidth="1"/>
    <col min="12546" max="12551" width="12.6640625" style="42" customWidth="1"/>
    <col min="12552" max="12552" width="4.6640625" style="42" customWidth="1"/>
    <col min="12553" max="12554" width="12.6640625" style="42" customWidth="1"/>
    <col min="12555" max="12800" width="11.44140625" style="42"/>
    <col min="12801" max="12801" width="29" style="42" customWidth="1"/>
    <col min="12802" max="12807" width="12.6640625" style="42" customWidth="1"/>
    <col min="12808" max="12808" width="4.6640625" style="42" customWidth="1"/>
    <col min="12809" max="12810" width="12.6640625" style="42" customWidth="1"/>
    <col min="12811" max="13056" width="11.44140625" style="42"/>
    <col min="13057" max="13057" width="29" style="42" customWidth="1"/>
    <col min="13058" max="13063" width="12.6640625" style="42" customWidth="1"/>
    <col min="13064" max="13064" width="4.6640625" style="42" customWidth="1"/>
    <col min="13065" max="13066" width="12.6640625" style="42" customWidth="1"/>
    <col min="13067" max="13312" width="11.44140625" style="42"/>
    <col min="13313" max="13313" width="29" style="42" customWidth="1"/>
    <col min="13314" max="13319" width="12.6640625" style="42" customWidth="1"/>
    <col min="13320" max="13320" width="4.6640625" style="42" customWidth="1"/>
    <col min="13321" max="13322" width="12.6640625" style="42" customWidth="1"/>
    <col min="13323" max="13568" width="11.44140625" style="42"/>
    <col min="13569" max="13569" width="29" style="42" customWidth="1"/>
    <col min="13570" max="13575" width="12.6640625" style="42" customWidth="1"/>
    <col min="13576" max="13576" width="4.6640625" style="42" customWidth="1"/>
    <col min="13577" max="13578" width="12.6640625" style="42" customWidth="1"/>
    <col min="13579" max="13824" width="11.44140625" style="42"/>
    <col min="13825" max="13825" width="29" style="42" customWidth="1"/>
    <col min="13826" max="13831" width="12.6640625" style="42" customWidth="1"/>
    <col min="13832" max="13832" width="4.6640625" style="42" customWidth="1"/>
    <col min="13833" max="13834" width="12.6640625" style="42" customWidth="1"/>
    <col min="13835" max="14080" width="11.44140625" style="42"/>
    <col min="14081" max="14081" width="29" style="42" customWidth="1"/>
    <col min="14082" max="14087" width="12.6640625" style="42" customWidth="1"/>
    <col min="14088" max="14088" width="4.6640625" style="42" customWidth="1"/>
    <col min="14089" max="14090" width="12.6640625" style="42" customWidth="1"/>
    <col min="14091" max="14336" width="11.44140625" style="42"/>
    <col min="14337" max="14337" width="29" style="42" customWidth="1"/>
    <col min="14338" max="14343" width="12.6640625" style="42" customWidth="1"/>
    <col min="14344" max="14344" width="4.6640625" style="42" customWidth="1"/>
    <col min="14345" max="14346" width="12.6640625" style="42" customWidth="1"/>
    <col min="14347" max="14592" width="11.44140625" style="42"/>
    <col min="14593" max="14593" width="29" style="42" customWidth="1"/>
    <col min="14594" max="14599" width="12.6640625" style="42" customWidth="1"/>
    <col min="14600" max="14600" width="4.6640625" style="42" customWidth="1"/>
    <col min="14601" max="14602" width="12.6640625" style="42" customWidth="1"/>
    <col min="14603" max="14848" width="11.44140625" style="42"/>
    <col min="14849" max="14849" width="29" style="42" customWidth="1"/>
    <col min="14850" max="14855" width="12.6640625" style="42" customWidth="1"/>
    <col min="14856" max="14856" width="4.6640625" style="42" customWidth="1"/>
    <col min="14857" max="14858" width="12.6640625" style="42" customWidth="1"/>
    <col min="14859" max="15104" width="11.44140625" style="42"/>
    <col min="15105" max="15105" width="29" style="42" customWidth="1"/>
    <col min="15106" max="15111" width="12.6640625" style="42" customWidth="1"/>
    <col min="15112" max="15112" width="4.6640625" style="42" customWidth="1"/>
    <col min="15113" max="15114" width="12.6640625" style="42" customWidth="1"/>
    <col min="15115" max="15360" width="11.44140625" style="42"/>
    <col min="15361" max="15361" width="29" style="42" customWidth="1"/>
    <col min="15362" max="15367" width="12.6640625" style="42" customWidth="1"/>
    <col min="15368" max="15368" width="4.6640625" style="42" customWidth="1"/>
    <col min="15369" max="15370" width="12.6640625" style="42" customWidth="1"/>
    <col min="15371" max="15616" width="11.44140625" style="42"/>
    <col min="15617" max="15617" width="29" style="42" customWidth="1"/>
    <col min="15618" max="15623" width="12.6640625" style="42" customWidth="1"/>
    <col min="15624" max="15624" width="4.6640625" style="42" customWidth="1"/>
    <col min="15625" max="15626" width="12.6640625" style="42" customWidth="1"/>
    <col min="15627" max="15872" width="11.44140625" style="42"/>
    <col min="15873" max="15873" width="29" style="42" customWidth="1"/>
    <col min="15874" max="15879" width="12.6640625" style="42" customWidth="1"/>
    <col min="15880" max="15880" width="4.6640625" style="42" customWidth="1"/>
    <col min="15881" max="15882" width="12.6640625" style="42" customWidth="1"/>
    <col min="15883" max="16128" width="11.44140625" style="42"/>
    <col min="16129" max="16129" width="29" style="42" customWidth="1"/>
    <col min="16130" max="16135" width="12.6640625" style="42" customWidth="1"/>
    <col min="16136" max="16136" width="4.6640625" style="42" customWidth="1"/>
    <col min="16137" max="16138" width="12.6640625" style="42" customWidth="1"/>
    <col min="16139" max="16384" width="11.44140625" style="42"/>
  </cols>
  <sheetData>
    <row r="1" spans="1:7" ht="49.95" customHeight="1">
      <c r="A1" s="81" t="s">
        <v>462</v>
      </c>
      <c r="B1" s="81"/>
      <c r="C1" s="81"/>
      <c r="D1" s="81"/>
      <c r="E1" s="81"/>
      <c r="F1" s="81"/>
      <c r="G1" s="81"/>
    </row>
    <row r="2" spans="1:7" ht="19.95" customHeight="1" thickBot="1"/>
    <row r="3" spans="1:7" ht="19.95" customHeight="1" thickBot="1">
      <c r="B3" s="1146">
        <v>2020</v>
      </c>
      <c r="C3" s="1147"/>
      <c r="D3" s="1148"/>
      <c r="E3" s="1146">
        <v>2021</v>
      </c>
      <c r="F3" s="1147"/>
      <c r="G3" s="1148"/>
    </row>
    <row r="4" spans="1:7" ht="39" customHeight="1" thickBot="1">
      <c r="B4" s="547" t="s">
        <v>463</v>
      </c>
      <c r="C4" s="684" t="s">
        <v>464</v>
      </c>
      <c r="D4" s="520" t="s">
        <v>465</v>
      </c>
      <c r="E4" s="547" t="s">
        <v>463</v>
      </c>
      <c r="F4" s="684" t="s">
        <v>464</v>
      </c>
      <c r="G4" s="520" t="s">
        <v>465</v>
      </c>
    </row>
    <row r="5" spans="1:7" ht="19.95" customHeight="1">
      <c r="A5" s="641" t="s">
        <v>466</v>
      </c>
      <c r="B5" s="883">
        <v>3400</v>
      </c>
      <c r="C5" s="884">
        <v>64170.276520000007</v>
      </c>
      <c r="D5" s="885">
        <v>63361.465909999999</v>
      </c>
      <c r="E5" s="883">
        <v>3580</v>
      </c>
      <c r="F5" s="884">
        <v>71690.687010000009</v>
      </c>
      <c r="G5" s="885">
        <v>72857.186579999994</v>
      </c>
    </row>
    <row r="6" spans="1:7" ht="19.95" customHeight="1" thickBot="1">
      <c r="A6" s="642" t="s">
        <v>467</v>
      </c>
      <c r="B6" s="886">
        <v>6902</v>
      </c>
      <c r="C6" s="887">
        <v>915178.25425999996</v>
      </c>
      <c r="D6" s="888">
        <v>915408.13052999997</v>
      </c>
      <c r="E6" s="886">
        <v>6730</v>
      </c>
      <c r="F6" s="887">
        <v>900870.73661999998</v>
      </c>
      <c r="G6" s="888">
        <v>902434.29717999999</v>
      </c>
    </row>
    <row r="7" spans="1:7" ht="19.95" customHeight="1" thickBot="1">
      <c r="A7" s="495" t="s">
        <v>50</v>
      </c>
      <c r="B7" s="639">
        <f t="shared" ref="B7:D7" si="0">SUM(B5:B6)</f>
        <v>10302</v>
      </c>
      <c r="C7" s="640">
        <f t="shared" si="0"/>
        <v>979348.53077999991</v>
      </c>
      <c r="D7" s="640">
        <f t="shared" si="0"/>
        <v>978769.59643999999</v>
      </c>
      <c r="E7" s="639">
        <f t="shared" ref="E7:G7" si="1">SUM(E5:E6)</f>
        <v>10310</v>
      </c>
      <c r="F7" s="640">
        <f t="shared" si="1"/>
        <v>972561.42362999998</v>
      </c>
      <c r="G7" s="640">
        <f t="shared" si="1"/>
        <v>975291.48375999997</v>
      </c>
    </row>
    <row r="9" spans="1:7" ht="13.8" thickBot="1"/>
    <row r="10" spans="1:7" ht="19.95" customHeight="1" thickBot="1">
      <c r="A10" s="52"/>
      <c r="B10" s="1146" t="s">
        <v>468</v>
      </c>
      <c r="C10" s="1147"/>
      <c r="D10" s="1147"/>
      <c r="E10" s="1147"/>
      <c r="F10" s="1147"/>
      <c r="G10" s="1148"/>
    </row>
    <row r="11" spans="1:7" ht="19.95" customHeight="1">
      <c r="A11" s="52"/>
      <c r="B11" s="1149" t="s">
        <v>463</v>
      </c>
      <c r="C11" s="1150"/>
      <c r="D11" s="1149" t="s">
        <v>469</v>
      </c>
      <c r="E11" s="1150"/>
      <c r="F11" s="1151" t="s">
        <v>470</v>
      </c>
      <c r="G11" s="1150"/>
    </row>
    <row r="12" spans="1:7" ht="30" customHeight="1" thickBot="1">
      <c r="A12" s="52"/>
      <c r="B12" s="643" t="s">
        <v>52</v>
      </c>
      <c r="C12" s="644" t="s">
        <v>6</v>
      </c>
      <c r="D12" s="643" t="s">
        <v>326</v>
      </c>
      <c r="E12" s="644" t="s">
        <v>6</v>
      </c>
      <c r="F12" s="645" t="s">
        <v>326</v>
      </c>
      <c r="G12" s="644" t="s">
        <v>6</v>
      </c>
    </row>
    <row r="13" spans="1:7" ht="19.95" customHeight="1">
      <c r="A13" s="646" t="s">
        <v>466</v>
      </c>
      <c r="B13" s="647">
        <f>E5-B5</f>
        <v>180</v>
      </c>
      <c r="C13" s="302">
        <f>(E5-B5)/B5</f>
        <v>5.2941176470588235E-2</v>
      </c>
      <c r="D13" s="647">
        <f>F5-C5</f>
        <v>7520.410490000002</v>
      </c>
      <c r="E13" s="302">
        <f>(F5-C5)/C5</f>
        <v>0.1171946093711488</v>
      </c>
      <c r="F13" s="648">
        <f>G5-D5</f>
        <v>9495.7206699999952</v>
      </c>
      <c r="G13" s="302">
        <f>(G5-D5)/D5</f>
        <v>0.14986586142889943</v>
      </c>
    </row>
    <row r="14" spans="1:7" ht="19.95" customHeight="1" thickBot="1">
      <c r="A14" s="649" t="s">
        <v>467</v>
      </c>
      <c r="B14" s="650">
        <f>E6-B6</f>
        <v>-172</v>
      </c>
      <c r="C14" s="303">
        <f>(E6-B6)/B6</f>
        <v>-2.4920312952767313E-2</v>
      </c>
      <c r="D14" s="650">
        <f>F6-C6</f>
        <v>-14307.517639999976</v>
      </c>
      <c r="E14" s="303">
        <f>(F6-C6)/C6</f>
        <v>-1.563358566858522E-2</v>
      </c>
      <c r="F14" s="651">
        <f>G6-D6</f>
        <v>-12973.833349999972</v>
      </c>
      <c r="G14" s="303">
        <f>(G6-D6)/D6</f>
        <v>-1.4172731175643398E-2</v>
      </c>
    </row>
    <row r="15" spans="1:7" ht="19.95" customHeight="1" thickBot="1">
      <c r="A15" s="652" t="s">
        <v>50</v>
      </c>
      <c r="B15" s="639">
        <f>E7-B7</f>
        <v>8</v>
      </c>
      <c r="C15" s="563">
        <f>(E7-B7)/B7</f>
        <v>7.7654824305960007E-4</v>
      </c>
      <c r="D15" s="639">
        <f>F7-C7</f>
        <v>-6787.107149999938</v>
      </c>
      <c r="E15" s="563">
        <f>(F7-C7)/C7</f>
        <v>-6.9302265094474203E-3</v>
      </c>
      <c r="F15" s="502">
        <f>G7-D7</f>
        <v>-3478.1126800000202</v>
      </c>
      <c r="G15" s="563">
        <f>(G7-D7)/D7</f>
        <v>-3.5535561102946803E-3</v>
      </c>
    </row>
  </sheetData>
  <mergeCells count="6">
    <mergeCell ref="B3:D3"/>
    <mergeCell ref="E3:G3"/>
    <mergeCell ref="B10:G10"/>
    <mergeCell ref="B11:C11"/>
    <mergeCell ref="D11:E11"/>
    <mergeCell ref="F11:G11"/>
  </mergeCells>
  <printOptions horizontalCentered="1"/>
  <pageMargins left="0" right="0" top="0.35433070866141736" bottom="0.31496062992125984" header="0" footer="0.19685039370078741"/>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9"/>
  <sheetViews>
    <sheetView zoomScaleNormal="100" workbookViewId="0">
      <selection activeCell="O28" sqref="O28"/>
    </sheetView>
  </sheetViews>
  <sheetFormatPr baseColWidth="10" defaultRowHeight="13.2"/>
  <cols>
    <col min="1" max="2" width="11.44140625" style="42"/>
    <col min="3" max="5" width="14.6640625" style="42" customWidth="1"/>
    <col min="6" max="258" width="11.44140625" style="42"/>
    <col min="259" max="261" width="14.6640625" style="42" customWidth="1"/>
    <col min="262" max="514" width="11.44140625" style="42"/>
    <col min="515" max="517" width="14.6640625" style="42" customWidth="1"/>
    <col min="518" max="770" width="11.44140625" style="42"/>
    <col min="771" max="773" width="14.6640625" style="42" customWidth="1"/>
    <col min="774" max="1026" width="11.44140625" style="42"/>
    <col min="1027" max="1029" width="14.6640625" style="42" customWidth="1"/>
    <col min="1030" max="1282" width="11.44140625" style="42"/>
    <col min="1283" max="1285" width="14.6640625" style="42" customWidth="1"/>
    <col min="1286" max="1538" width="11.44140625" style="42"/>
    <col min="1539" max="1541" width="14.6640625" style="42" customWidth="1"/>
    <col min="1542" max="1794" width="11.44140625" style="42"/>
    <col min="1795" max="1797" width="14.6640625" style="42" customWidth="1"/>
    <col min="1798" max="2050" width="11.44140625" style="42"/>
    <col min="2051" max="2053" width="14.6640625" style="42" customWidth="1"/>
    <col min="2054" max="2306" width="11.44140625" style="42"/>
    <col min="2307" max="2309" width="14.6640625" style="42" customWidth="1"/>
    <col min="2310" max="2562" width="11.44140625" style="42"/>
    <col min="2563" max="2565" width="14.6640625" style="42" customWidth="1"/>
    <col min="2566" max="2818" width="11.44140625" style="42"/>
    <col min="2819" max="2821" width="14.6640625" style="42" customWidth="1"/>
    <col min="2822" max="3074" width="11.44140625" style="42"/>
    <col min="3075" max="3077" width="14.6640625" style="42" customWidth="1"/>
    <col min="3078" max="3330" width="11.44140625" style="42"/>
    <col min="3331" max="3333" width="14.6640625" style="42" customWidth="1"/>
    <col min="3334" max="3586" width="11.44140625" style="42"/>
    <col min="3587" max="3589" width="14.6640625" style="42" customWidth="1"/>
    <col min="3590" max="3842" width="11.44140625" style="42"/>
    <col min="3843" max="3845" width="14.6640625" style="42" customWidth="1"/>
    <col min="3846" max="4098" width="11.44140625" style="42"/>
    <col min="4099" max="4101" width="14.6640625" style="42" customWidth="1"/>
    <col min="4102" max="4354" width="11.44140625" style="42"/>
    <col min="4355" max="4357" width="14.6640625" style="42" customWidth="1"/>
    <col min="4358" max="4610" width="11.44140625" style="42"/>
    <col min="4611" max="4613" width="14.6640625" style="42" customWidth="1"/>
    <col min="4614" max="4866" width="11.44140625" style="42"/>
    <col min="4867" max="4869" width="14.6640625" style="42" customWidth="1"/>
    <col min="4870" max="5122" width="11.44140625" style="42"/>
    <col min="5123" max="5125" width="14.6640625" style="42" customWidth="1"/>
    <col min="5126" max="5378" width="11.44140625" style="42"/>
    <col min="5379" max="5381" width="14.6640625" style="42" customWidth="1"/>
    <col min="5382" max="5634" width="11.44140625" style="42"/>
    <col min="5635" max="5637" width="14.6640625" style="42" customWidth="1"/>
    <col min="5638" max="5890" width="11.44140625" style="42"/>
    <col min="5891" max="5893" width="14.6640625" style="42" customWidth="1"/>
    <col min="5894" max="6146" width="11.44140625" style="42"/>
    <col min="6147" max="6149" width="14.6640625" style="42" customWidth="1"/>
    <col min="6150" max="6402" width="11.44140625" style="42"/>
    <col min="6403" max="6405" width="14.6640625" style="42" customWidth="1"/>
    <col min="6406" max="6658" width="11.44140625" style="42"/>
    <col min="6659" max="6661" width="14.6640625" style="42" customWidth="1"/>
    <col min="6662" max="6914" width="11.44140625" style="42"/>
    <col min="6915" max="6917" width="14.6640625" style="42" customWidth="1"/>
    <col min="6918" max="7170" width="11.44140625" style="42"/>
    <col min="7171" max="7173" width="14.6640625" style="42" customWidth="1"/>
    <col min="7174" max="7426" width="11.44140625" style="42"/>
    <col min="7427" max="7429" width="14.6640625" style="42" customWidth="1"/>
    <col min="7430" max="7682" width="11.44140625" style="42"/>
    <col min="7683" max="7685" width="14.6640625" style="42" customWidth="1"/>
    <col min="7686" max="7938" width="11.44140625" style="42"/>
    <col min="7939" max="7941" width="14.6640625" style="42" customWidth="1"/>
    <col min="7942" max="8194" width="11.44140625" style="42"/>
    <col min="8195" max="8197" width="14.6640625" style="42" customWidth="1"/>
    <col min="8198" max="8450" width="11.44140625" style="42"/>
    <col min="8451" max="8453" width="14.6640625" style="42" customWidth="1"/>
    <col min="8454" max="8706" width="11.44140625" style="42"/>
    <col min="8707" max="8709" width="14.6640625" style="42" customWidth="1"/>
    <col min="8710" max="8962" width="11.44140625" style="42"/>
    <col min="8963" max="8965" width="14.6640625" style="42" customWidth="1"/>
    <col min="8966" max="9218" width="11.44140625" style="42"/>
    <col min="9219" max="9221" width="14.6640625" style="42" customWidth="1"/>
    <col min="9222" max="9474" width="11.44140625" style="42"/>
    <col min="9475" max="9477" width="14.6640625" style="42" customWidth="1"/>
    <col min="9478" max="9730" width="11.44140625" style="42"/>
    <col min="9731" max="9733" width="14.6640625" style="42" customWidth="1"/>
    <col min="9734" max="9986" width="11.44140625" style="42"/>
    <col min="9987" max="9989" width="14.6640625" style="42" customWidth="1"/>
    <col min="9990" max="10242" width="11.44140625" style="42"/>
    <col min="10243" max="10245" width="14.6640625" style="42" customWidth="1"/>
    <col min="10246" max="10498" width="11.44140625" style="42"/>
    <col min="10499" max="10501" width="14.6640625" style="42" customWidth="1"/>
    <col min="10502" max="10754" width="11.44140625" style="42"/>
    <col min="10755" max="10757" width="14.6640625" style="42" customWidth="1"/>
    <col min="10758" max="11010" width="11.44140625" style="42"/>
    <col min="11011" max="11013" width="14.6640625" style="42" customWidth="1"/>
    <col min="11014" max="11266" width="11.44140625" style="42"/>
    <col min="11267" max="11269" width="14.6640625" style="42" customWidth="1"/>
    <col min="11270" max="11522" width="11.44140625" style="42"/>
    <col min="11523" max="11525" width="14.6640625" style="42" customWidth="1"/>
    <col min="11526" max="11778" width="11.44140625" style="42"/>
    <col min="11779" max="11781" width="14.6640625" style="42" customWidth="1"/>
    <col min="11782" max="12034" width="11.44140625" style="42"/>
    <col min="12035" max="12037" width="14.6640625" style="42" customWidth="1"/>
    <col min="12038" max="12290" width="11.44140625" style="42"/>
    <col min="12291" max="12293" width="14.6640625" style="42" customWidth="1"/>
    <col min="12294" max="12546" width="11.44140625" style="42"/>
    <col min="12547" max="12549" width="14.6640625" style="42" customWidth="1"/>
    <col min="12550" max="12802" width="11.44140625" style="42"/>
    <col min="12803" max="12805" width="14.6640625" style="42" customWidth="1"/>
    <col min="12806" max="13058" width="11.44140625" style="42"/>
    <col min="13059" max="13061" width="14.6640625" style="42" customWidth="1"/>
    <col min="13062" max="13314" width="11.44140625" style="42"/>
    <col min="13315" max="13317" width="14.6640625" style="42" customWidth="1"/>
    <col min="13318" max="13570" width="11.44140625" style="42"/>
    <col min="13571" max="13573" width="14.6640625" style="42" customWidth="1"/>
    <col min="13574" max="13826" width="11.44140625" style="42"/>
    <col min="13827" max="13829" width="14.6640625" style="42" customWidth="1"/>
    <col min="13830" max="14082" width="11.44140625" style="42"/>
    <col min="14083" max="14085" width="14.6640625" style="42" customWidth="1"/>
    <col min="14086" max="14338" width="11.44140625" style="42"/>
    <col min="14339" max="14341" width="14.6640625" style="42" customWidth="1"/>
    <col min="14342" max="14594" width="11.44140625" style="42"/>
    <col min="14595" max="14597" width="14.6640625" style="42" customWidth="1"/>
    <col min="14598" max="14850" width="11.44140625" style="42"/>
    <col min="14851" max="14853" width="14.6640625" style="42" customWidth="1"/>
    <col min="14854" max="15106" width="11.44140625" style="42"/>
    <col min="15107" max="15109" width="14.6640625" style="42" customWidth="1"/>
    <col min="15110" max="15362" width="11.44140625" style="42"/>
    <col min="15363" max="15365" width="14.6640625" style="42" customWidth="1"/>
    <col min="15366" max="15618" width="11.44140625" style="42"/>
    <col min="15619" max="15621" width="14.6640625" style="42" customWidth="1"/>
    <col min="15622" max="15874" width="11.44140625" style="42"/>
    <col min="15875" max="15877" width="14.6640625" style="42" customWidth="1"/>
    <col min="15878" max="16130" width="11.44140625" style="42"/>
    <col min="16131" max="16133" width="14.6640625" style="42" customWidth="1"/>
    <col min="16134" max="16384" width="11.44140625" style="42"/>
  </cols>
  <sheetData>
    <row r="1" spans="1:9" ht="61.2" customHeight="1">
      <c r="A1" s="81" t="s">
        <v>471</v>
      </c>
      <c r="C1" s="81"/>
      <c r="D1" s="81"/>
      <c r="E1" s="81"/>
      <c r="F1" s="81"/>
      <c r="G1" s="80"/>
      <c r="H1" s="80"/>
      <c r="I1" s="80"/>
    </row>
    <row r="4" spans="1:9" ht="34.950000000000003" customHeight="1"/>
    <row r="5" spans="1:9" ht="18" customHeight="1"/>
    <row r="6" spans="1:9" ht="18" customHeight="1"/>
    <row r="7" spans="1:9" ht="18" customHeight="1"/>
    <row r="8" spans="1:9" ht="18" customHeight="1"/>
    <row r="9" spans="1:9" ht="18" customHeight="1"/>
    <row r="10" spans="1:9" ht="18" customHeight="1"/>
    <row r="11" spans="1:9" ht="18" customHeight="1"/>
    <row r="12" spans="1:9" ht="18" customHeight="1"/>
    <row r="13" spans="1:9" ht="18" customHeight="1"/>
    <row r="14" spans="1:9" ht="18" customHeight="1"/>
    <row r="15" spans="1:9" ht="18" customHeight="1"/>
    <row r="16" spans="1:9" ht="18" customHeight="1"/>
    <row r="17" spans="1:4" ht="18" customHeight="1"/>
    <row r="18" spans="1:4" ht="18" customHeight="1"/>
    <row r="24" spans="1:4">
      <c r="A24" s="762"/>
    </row>
    <row r="25" spans="1:4" ht="13.8" thickBot="1"/>
    <row r="26" spans="1:4" ht="24.75" customHeight="1" thickBot="1">
      <c r="A26" s="713" t="s">
        <v>241</v>
      </c>
      <c r="B26" s="498" t="s">
        <v>472</v>
      </c>
      <c r="C26" s="714" t="s">
        <v>473</v>
      </c>
      <c r="D26" s="714" t="s">
        <v>474</v>
      </c>
    </row>
    <row r="27" spans="1:4" ht="18" customHeight="1">
      <c r="A27" s="1067">
        <v>2009</v>
      </c>
      <c r="B27" s="1068">
        <v>688282</v>
      </c>
      <c r="C27" s="1068">
        <v>1002438</v>
      </c>
      <c r="D27" s="1069">
        <v>37627</v>
      </c>
    </row>
    <row r="28" spans="1:4" ht="18" customHeight="1">
      <c r="A28" s="192">
        <v>2010</v>
      </c>
      <c r="B28" s="220">
        <v>674358</v>
      </c>
      <c r="C28" s="220">
        <v>1049029</v>
      </c>
      <c r="D28" s="199">
        <v>39212</v>
      </c>
    </row>
    <row r="29" spans="1:4" ht="18" customHeight="1">
      <c r="A29" s="192">
        <v>2011</v>
      </c>
      <c r="B29" s="220">
        <v>664963</v>
      </c>
      <c r="C29" s="220">
        <v>1068556</v>
      </c>
      <c r="D29" s="199">
        <v>39778</v>
      </c>
    </row>
    <row r="30" spans="1:4" ht="18" customHeight="1">
      <c r="A30" s="192">
        <v>2012</v>
      </c>
      <c r="B30" s="220">
        <v>659476</v>
      </c>
      <c r="C30" s="220">
        <v>1084868</v>
      </c>
      <c r="D30" s="199">
        <v>42967</v>
      </c>
    </row>
    <row r="31" spans="1:4" ht="18" customHeight="1">
      <c r="A31" s="192">
        <v>2013</v>
      </c>
      <c r="B31" s="220">
        <v>655509</v>
      </c>
      <c r="C31" s="220">
        <v>1098151</v>
      </c>
      <c r="D31" s="199">
        <v>43542</v>
      </c>
    </row>
    <row r="32" spans="1:4" ht="18" customHeight="1">
      <c r="A32" s="192">
        <v>2014</v>
      </c>
      <c r="B32" s="220">
        <v>648587</v>
      </c>
      <c r="C32" s="220">
        <v>1112891</v>
      </c>
      <c r="D32" s="199">
        <v>42460</v>
      </c>
    </row>
    <row r="33" spans="1:4" ht="18" customHeight="1">
      <c r="A33" s="192">
        <v>2015</v>
      </c>
      <c r="B33" s="220">
        <v>649060</v>
      </c>
      <c r="C33" s="220">
        <v>1121255</v>
      </c>
      <c r="D33" s="199">
        <v>42474</v>
      </c>
    </row>
    <row r="34" spans="1:4" ht="18" customHeight="1">
      <c r="A34" s="192">
        <v>2016</v>
      </c>
      <c r="B34" s="220">
        <v>649298</v>
      </c>
      <c r="C34" s="220">
        <v>1128546</v>
      </c>
      <c r="D34" s="199">
        <v>44405</v>
      </c>
    </row>
    <row r="35" spans="1:4" ht="18" customHeight="1">
      <c r="A35" s="192">
        <v>2017</v>
      </c>
      <c r="B35" s="220">
        <v>643134</v>
      </c>
      <c r="C35" s="220">
        <v>1135222</v>
      </c>
      <c r="D35" s="199">
        <v>44145</v>
      </c>
    </row>
    <row r="36" spans="1:4" ht="18" customHeight="1">
      <c r="A36" s="192">
        <v>2018</v>
      </c>
      <c r="B36" s="220">
        <v>640437</v>
      </c>
      <c r="C36" s="220">
        <v>1140894</v>
      </c>
      <c r="D36" s="199">
        <v>45078</v>
      </c>
    </row>
    <row r="37" spans="1:4" ht="18" customHeight="1">
      <c r="A37" s="192">
        <v>2019</v>
      </c>
      <c r="B37" s="220">
        <v>640828</v>
      </c>
      <c r="C37" s="220">
        <v>1147626</v>
      </c>
      <c r="D37" s="199">
        <v>45534</v>
      </c>
    </row>
    <row r="38" spans="1:4" ht="18" customHeight="1">
      <c r="A38" s="192">
        <v>2020</v>
      </c>
      <c r="B38" s="220">
        <v>641036</v>
      </c>
      <c r="C38" s="220">
        <v>1155695</v>
      </c>
      <c r="D38" s="199">
        <v>45044</v>
      </c>
    </row>
    <row r="39" spans="1:4" ht="18" customHeight="1" thickBot="1">
      <c r="A39" s="973">
        <v>2021</v>
      </c>
      <c r="B39" s="984">
        <v>641516</v>
      </c>
      <c r="C39" s="984">
        <v>1163278</v>
      </c>
      <c r="D39" s="197">
        <v>47268</v>
      </c>
    </row>
  </sheetData>
  <printOptions horizontalCentered="1"/>
  <pageMargins left="0" right="0" top="0.35433070866141736" bottom="0.31496062992125984" header="0" footer="0.19685039370078741"/>
  <pageSetup paperSize="9" scale="78"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9"/>
  <sheetViews>
    <sheetView zoomScaleNormal="100" workbookViewId="0">
      <selection activeCell="A27" sqref="A27:B27"/>
    </sheetView>
  </sheetViews>
  <sheetFormatPr baseColWidth="10" defaultColWidth="11.44140625" defaultRowHeight="13.2"/>
  <cols>
    <col min="1" max="16384" width="11.44140625" style="42"/>
  </cols>
  <sheetData>
    <row r="1" spans="1:9" ht="61.2" customHeight="1">
      <c r="A1" s="81" t="s">
        <v>475</v>
      </c>
      <c r="B1" s="81"/>
      <c r="C1" s="81"/>
      <c r="D1" s="81"/>
      <c r="E1" s="81"/>
      <c r="F1" s="81"/>
      <c r="G1" s="81"/>
      <c r="H1" s="80"/>
      <c r="I1" s="80"/>
    </row>
    <row r="3" spans="1:9">
      <c r="A3" s="82"/>
    </row>
    <row r="4" spans="1:9">
      <c r="A4" s="82"/>
    </row>
    <row r="25" spans="1:2" ht="13.8" thickBot="1">
      <c r="A25" s="762"/>
    </row>
    <row r="26" spans="1:2" ht="40.200000000000003" thickBot="1">
      <c r="A26" s="487" t="s">
        <v>241</v>
      </c>
      <c r="B26" s="487" t="s">
        <v>476</v>
      </c>
    </row>
    <row r="27" spans="1:2" ht="18" customHeight="1">
      <c r="A27" s="1072">
        <v>2009</v>
      </c>
      <c r="B27" s="1073">
        <v>28167</v>
      </c>
    </row>
    <row r="28" spans="1:2" ht="18" customHeight="1">
      <c r="A28" s="736">
        <v>2010</v>
      </c>
      <c r="B28" s="285">
        <v>25451</v>
      </c>
    </row>
    <row r="29" spans="1:2" ht="18" customHeight="1">
      <c r="A29" s="736">
        <v>2011</v>
      </c>
      <c r="B29" s="285">
        <v>25698</v>
      </c>
    </row>
    <row r="30" spans="1:2" ht="18" customHeight="1">
      <c r="A30" s="736">
        <v>2012</v>
      </c>
      <c r="B30" s="285">
        <v>12599</v>
      </c>
    </row>
    <row r="31" spans="1:2" ht="18" customHeight="1">
      <c r="A31" s="736">
        <v>2013</v>
      </c>
      <c r="B31" s="285">
        <v>13129</v>
      </c>
    </row>
    <row r="32" spans="1:2" ht="18" customHeight="1">
      <c r="A32" s="736">
        <v>2014</v>
      </c>
      <c r="B32" s="285">
        <v>8681</v>
      </c>
    </row>
    <row r="33" spans="1:2" ht="18" customHeight="1">
      <c r="A33" s="736">
        <v>2015</v>
      </c>
      <c r="B33" s="285">
        <v>9793.5</v>
      </c>
    </row>
    <row r="34" spans="1:2" ht="18" customHeight="1">
      <c r="A34" s="736">
        <v>2016</v>
      </c>
      <c r="B34" s="285">
        <v>8546</v>
      </c>
    </row>
    <row r="35" spans="1:2" ht="18" customHeight="1">
      <c r="A35" s="736">
        <v>2017</v>
      </c>
      <c r="B35" s="285">
        <v>7627</v>
      </c>
    </row>
    <row r="36" spans="1:2" ht="18" customHeight="1">
      <c r="A36" s="736">
        <v>2018</v>
      </c>
      <c r="B36" s="285">
        <v>10206</v>
      </c>
    </row>
    <row r="37" spans="1:2" ht="18" customHeight="1">
      <c r="A37" s="736">
        <v>2019</v>
      </c>
      <c r="B37" s="285">
        <v>18827</v>
      </c>
    </row>
    <row r="38" spans="1:2" ht="18" customHeight="1">
      <c r="A38" s="736">
        <v>2020</v>
      </c>
      <c r="B38" s="285">
        <v>6555</v>
      </c>
    </row>
    <row r="39" spans="1:2" ht="18" customHeight="1" thickBot="1">
      <c r="A39" s="985">
        <v>2021</v>
      </c>
      <c r="B39" s="986">
        <v>9699</v>
      </c>
    </row>
  </sheetData>
  <printOptions horizontalCentered="1"/>
  <pageMargins left="0" right="0" top="0.35433070866141736" bottom="0.31496062992125984" header="0" footer="0.19685039370078741"/>
  <pageSetup paperSize="9" scale="88"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41"/>
  <sheetViews>
    <sheetView topLeftCell="A10" zoomScaleNormal="100" workbookViewId="0">
      <selection activeCell="L20" sqref="L20"/>
    </sheetView>
  </sheetViews>
  <sheetFormatPr baseColWidth="10" defaultColWidth="11.44140625" defaultRowHeight="13.2"/>
  <cols>
    <col min="1" max="16384" width="11.44140625" style="42"/>
  </cols>
  <sheetData>
    <row r="1" spans="1:9" ht="61.2" customHeight="1">
      <c r="A1" s="81" t="s">
        <v>477</v>
      </c>
      <c r="B1" s="81"/>
      <c r="C1" s="81"/>
      <c r="D1" s="81"/>
      <c r="E1" s="81"/>
      <c r="F1" s="81"/>
      <c r="G1" s="81"/>
      <c r="H1" s="80"/>
      <c r="I1" s="80"/>
    </row>
    <row r="2" spans="1:9">
      <c r="A2" s="82"/>
    </row>
    <row r="3" spans="1:9">
      <c r="A3" s="82"/>
    </row>
    <row r="26" spans="1:2">
      <c r="A26" s="762"/>
    </row>
    <row r="27" spans="1:2" ht="13.8" thickBot="1"/>
    <row r="28" spans="1:2" ht="39.6">
      <c r="A28" s="527" t="s">
        <v>241</v>
      </c>
      <c r="B28" s="527" t="s">
        <v>478</v>
      </c>
    </row>
    <row r="29" spans="1:2" ht="18" customHeight="1">
      <c r="A29" s="1076">
        <v>2009</v>
      </c>
      <c r="B29" s="1077">
        <v>3</v>
      </c>
    </row>
    <row r="30" spans="1:2" ht="18" customHeight="1">
      <c r="A30" s="737">
        <v>2010</v>
      </c>
      <c r="B30" s="284">
        <v>4</v>
      </c>
    </row>
    <row r="31" spans="1:2" ht="18" customHeight="1">
      <c r="A31" s="737">
        <v>2011</v>
      </c>
      <c r="B31" s="284">
        <v>9</v>
      </c>
    </row>
    <row r="32" spans="1:2" ht="18" customHeight="1">
      <c r="A32" s="737">
        <v>2012</v>
      </c>
      <c r="B32" s="284">
        <v>7</v>
      </c>
    </row>
    <row r="33" spans="1:2" ht="18" customHeight="1">
      <c r="A33" s="737">
        <v>2013</v>
      </c>
      <c r="B33" s="284">
        <v>18</v>
      </c>
    </row>
    <row r="34" spans="1:2" ht="18" customHeight="1">
      <c r="A34" s="737">
        <v>2014</v>
      </c>
      <c r="B34" s="284">
        <v>19</v>
      </c>
    </row>
    <row r="35" spans="1:2" ht="18" customHeight="1">
      <c r="A35" s="737">
        <v>2015</v>
      </c>
      <c r="B35" s="284">
        <v>27</v>
      </c>
    </row>
    <row r="36" spans="1:2" ht="18" customHeight="1">
      <c r="A36" s="737">
        <v>2016</v>
      </c>
      <c r="B36" s="284">
        <v>29</v>
      </c>
    </row>
    <row r="37" spans="1:2" ht="18" customHeight="1">
      <c r="A37" s="737">
        <v>2017</v>
      </c>
      <c r="B37" s="284">
        <v>34</v>
      </c>
    </row>
    <row r="38" spans="1:2" ht="18" customHeight="1">
      <c r="A38" s="737">
        <v>2018</v>
      </c>
      <c r="B38" s="284">
        <v>26</v>
      </c>
    </row>
    <row r="39" spans="1:2" ht="18" customHeight="1">
      <c r="A39" s="737">
        <v>2019</v>
      </c>
      <c r="B39" s="284">
        <v>23</v>
      </c>
    </row>
    <row r="40" spans="1:2" ht="18" customHeight="1">
      <c r="A40" s="737">
        <v>2020</v>
      </c>
      <c r="B40" s="284">
        <v>16</v>
      </c>
    </row>
    <row r="41" spans="1:2" ht="18" customHeight="1" thickBot="1">
      <c r="A41" s="987">
        <v>2021</v>
      </c>
      <c r="B41" s="988">
        <v>26</v>
      </c>
    </row>
  </sheetData>
  <printOptions horizontalCentered="1"/>
  <pageMargins left="0" right="0" top="0.35433070866141736" bottom="0.31496062992125984" header="0" footer="0.19685039370078741"/>
  <pageSetup paperSize="9" scale="85"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9"/>
  <sheetViews>
    <sheetView zoomScaleNormal="100" workbookViewId="0">
      <selection activeCell="L10" sqref="L10"/>
    </sheetView>
  </sheetViews>
  <sheetFormatPr baseColWidth="10" defaultRowHeight="13.2"/>
  <cols>
    <col min="1" max="1" width="11.44140625" style="42"/>
    <col min="2" max="2" width="14.33203125" style="42" customWidth="1"/>
    <col min="3" max="4" width="14.6640625" style="42" customWidth="1"/>
    <col min="5" max="258" width="11.44140625" style="42"/>
    <col min="259" max="260" width="14.6640625" style="42" customWidth="1"/>
    <col min="261" max="514" width="11.44140625" style="42"/>
    <col min="515" max="516" width="14.6640625" style="42" customWidth="1"/>
    <col min="517" max="770" width="11.44140625" style="42"/>
    <col min="771" max="772" width="14.6640625" style="42" customWidth="1"/>
    <col min="773" max="1026" width="11.44140625" style="42"/>
    <col min="1027" max="1028" width="14.6640625" style="42" customWidth="1"/>
    <col min="1029" max="1282" width="11.44140625" style="42"/>
    <col min="1283" max="1284" width="14.6640625" style="42" customWidth="1"/>
    <col min="1285" max="1538" width="11.44140625" style="42"/>
    <col min="1539" max="1540" width="14.6640625" style="42" customWidth="1"/>
    <col min="1541" max="1794" width="11.44140625" style="42"/>
    <col min="1795" max="1796" width="14.6640625" style="42" customWidth="1"/>
    <col min="1797" max="2050" width="11.44140625" style="42"/>
    <col min="2051" max="2052" width="14.6640625" style="42" customWidth="1"/>
    <col min="2053" max="2306" width="11.44140625" style="42"/>
    <col min="2307" max="2308" width="14.6640625" style="42" customWidth="1"/>
    <col min="2309" max="2562" width="11.44140625" style="42"/>
    <col min="2563" max="2564" width="14.6640625" style="42" customWidth="1"/>
    <col min="2565" max="2818" width="11.44140625" style="42"/>
    <col min="2819" max="2820" width="14.6640625" style="42" customWidth="1"/>
    <col min="2821" max="3074" width="11.44140625" style="42"/>
    <col min="3075" max="3076" width="14.6640625" style="42" customWidth="1"/>
    <col min="3077" max="3330" width="11.44140625" style="42"/>
    <col min="3331" max="3332" width="14.6640625" style="42" customWidth="1"/>
    <col min="3333" max="3586" width="11.44140625" style="42"/>
    <col min="3587" max="3588" width="14.6640625" style="42" customWidth="1"/>
    <col min="3589" max="3842" width="11.44140625" style="42"/>
    <col min="3843" max="3844" width="14.6640625" style="42" customWidth="1"/>
    <col min="3845" max="4098" width="11.44140625" style="42"/>
    <col min="4099" max="4100" width="14.6640625" style="42" customWidth="1"/>
    <col min="4101" max="4354" width="11.44140625" style="42"/>
    <col min="4355" max="4356" width="14.6640625" style="42" customWidth="1"/>
    <col min="4357" max="4610" width="11.44140625" style="42"/>
    <col min="4611" max="4612" width="14.6640625" style="42" customWidth="1"/>
    <col min="4613" max="4866" width="11.44140625" style="42"/>
    <col min="4867" max="4868" width="14.6640625" style="42" customWidth="1"/>
    <col min="4869" max="5122" width="11.44140625" style="42"/>
    <col min="5123" max="5124" width="14.6640625" style="42" customWidth="1"/>
    <col min="5125" max="5378" width="11.44140625" style="42"/>
    <col min="5379" max="5380" width="14.6640625" style="42" customWidth="1"/>
    <col min="5381" max="5634" width="11.44140625" style="42"/>
    <col min="5635" max="5636" width="14.6640625" style="42" customWidth="1"/>
    <col min="5637" max="5890" width="11.44140625" style="42"/>
    <col min="5891" max="5892" width="14.6640625" style="42" customWidth="1"/>
    <col min="5893" max="6146" width="11.44140625" style="42"/>
    <col min="6147" max="6148" width="14.6640625" style="42" customWidth="1"/>
    <col min="6149" max="6402" width="11.44140625" style="42"/>
    <col min="6403" max="6404" width="14.6640625" style="42" customWidth="1"/>
    <col min="6405" max="6658" width="11.44140625" style="42"/>
    <col min="6659" max="6660" width="14.6640625" style="42" customWidth="1"/>
    <col min="6661" max="6914" width="11.44140625" style="42"/>
    <col min="6915" max="6916" width="14.6640625" style="42" customWidth="1"/>
    <col min="6917" max="7170" width="11.44140625" style="42"/>
    <col min="7171" max="7172" width="14.6640625" style="42" customWidth="1"/>
    <col min="7173" max="7426" width="11.44140625" style="42"/>
    <col min="7427" max="7428" width="14.6640625" style="42" customWidth="1"/>
    <col min="7429" max="7682" width="11.44140625" style="42"/>
    <col min="7683" max="7684" width="14.6640625" style="42" customWidth="1"/>
    <col min="7685" max="7938" width="11.44140625" style="42"/>
    <col min="7939" max="7940" width="14.6640625" style="42" customWidth="1"/>
    <col min="7941" max="8194" width="11.44140625" style="42"/>
    <col min="8195" max="8196" width="14.6640625" style="42" customWidth="1"/>
    <col min="8197" max="8450" width="11.44140625" style="42"/>
    <col min="8451" max="8452" width="14.6640625" style="42" customWidth="1"/>
    <col min="8453" max="8706" width="11.44140625" style="42"/>
    <col min="8707" max="8708" width="14.6640625" style="42" customWidth="1"/>
    <col min="8709" max="8962" width="11.44140625" style="42"/>
    <col min="8963" max="8964" width="14.6640625" style="42" customWidth="1"/>
    <col min="8965" max="9218" width="11.44140625" style="42"/>
    <col min="9219" max="9220" width="14.6640625" style="42" customWidth="1"/>
    <col min="9221" max="9474" width="11.44140625" style="42"/>
    <col min="9475" max="9476" width="14.6640625" style="42" customWidth="1"/>
    <col min="9477" max="9730" width="11.44140625" style="42"/>
    <col min="9731" max="9732" width="14.6640625" style="42" customWidth="1"/>
    <col min="9733" max="9986" width="11.44140625" style="42"/>
    <col min="9987" max="9988" width="14.6640625" style="42" customWidth="1"/>
    <col min="9989" max="10242" width="11.44140625" style="42"/>
    <col min="10243" max="10244" width="14.6640625" style="42" customWidth="1"/>
    <col min="10245" max="10498" width="11.44140625" style="42"/>
    <col min="10499" max="10500" width="14.6640625" style="42" customWidth="1"/>
    <col min="10501" max="10754" width="11.44140625" style="42"/>
    <col min="10755" max="10756" width="14.6640625" style="42" customWidth="1"/>
    <col min="10757" max="11010" width="11.44140625" style="42"/>
    <col min="11011" max="11012" width="14.6640625" style="42" customWidth="1"/>
    <col min="11013" max="11266" width="11.44140625" style="42"/>
    <col min="11267" max="11268" width="14.6640625" style="42" customWidth="1"/>
    <col min="11269" max="11522" width="11.44140625" style="42"/>
    <col min="11523" max="11524" width="14.6640625" style="42" customWidth="1"/>
    <col min="11525" max="11778" width="11.44140625" style="42"/>
    <col min="11779" max="11780" width="14.6640625" style="42" customWidth="1"/>
    <col min="11781" max="12034" width="11.44140625" style="42"/>
    <col min="12035" max="12036" width="14.6640625" style="42" customWidth="1"/>
    <col min="12037" max="12290" width="11.44140625" style="42"/>
    <col min="12291" max="12292" width="14.6640625" style="42" customWidth="1"/>
    <col min="12293" max="12546" width="11.44140625" style="42"/>
    <col min="12547" max="12548" width="14.6640625" style="42" customWidth="1"/>
    <col min="12549" max="12802" width="11.44140625" style="42"/>
    <col min="12803" max="12804" width="14.6640625" style="42" customWidth="1"/>
    <col min="12805" max="13058" width="11.44140625" style="42"/>
    <col min="13059" max="13060" width="14.6640625" style="42" customWidth="1"/>
    <col min="13061" max="13314" width="11.44140625" style="42"/>
    <col min="13315" max="13316" width="14.6640625" style="42" customWidth="1"/>
    <col min="13317" max="13570" width="11.44140625" style="42"/>
    <col min="13571" max="13572" width="14.6640625" style="42" customWidth="1"/>
    <col min="13573" max="13826" width="11.44140625" style="42"/>
    <col min="13827" max="13828" width="14.6640625" style="42" customWidth="1"/>
    <col min="13829" max="14082" width="11.44140625" style="42"/>
    <col min="14083" max="14084" width="14.6640625" style="42" customWidth="1"/>
    <col min="14085" max="14338" width="11.44140625" style="42"/>
    <col min="14339" max="14340" width="14.6640625" style="42" customWidth="1"/>
    <col min="14341" max="14594" width="11.44140625" style="42"/>
    <col min="14595" max="14596" width="14.6640625" style="42" customWidth="1"/>
    <col min="14597" max="14850" width="11.44140625" style="42"/>
    <col min="14851" max="14852" width="14.6640625" style="42" customWidth="1"/>
    <col min="14853" max="15106" width="11.44140625" style="42"/>
    <col min="15107" max="15108" width="14.6640625" style="42" customWidth="1"/>
    <col min="15109" max="15362" width="11.44140625" style="42"/>
    <col min="15363" max="15364" width="14.6640625" style="42" customWidth="1"/>
    <col min="15365" max="15618" width="11.44140625" style="42"/>
    <col min="15619" max="15620" width="14.6640625" style="42" customWidth="1"/>
    <col min="15621" max="15874" width="11.44140625" style="42"/>
    <col min="15875" max="15876" width="14.6640625" style="42" customWidth="1"/>
    <col min="15877" max="16130" width="11.44140625" style="42"/>
    <col min="16131" max="16132" width="14.6640625" style="42" customWidth="1"/>
    <col min="16133" max="16384" width="11.44140625" style="42"/>
  </cols>
  <sheetData>
    <row r="1" spans="1:9" ht="61.2" customHeight="1">
      <c r="A1" s="81" t="s">
        <v>479</v>
      </c>
      <c r="B1" s="81"/>
      <c r="C1" s="81"/>
      <c r="D1" s="81"/>
      <c r="E1" s="81"/>
      <c r="F1" s="81"/>
      <c r="G1" s="81"/>
      <c r="H1" s="80"/>
      <c r="I1" s="80"/>
    </row>
    <row r="2" spans="1:9" ht="15" customHeight="1">
      <c r="A2" s="81"/>
      <c r="B2" s="81"/>
      <c r="C2" s="81"/>
      <c r="D2" s="81"/>
      <c r="E2" s="81"/>
      <c r="F2" s="81"/>
      <c r="G2" s="81"/>
      <c r="H2" s="80"/>
      <c r="I2" s="80"/>
    </row>
    <row r="3" spans="1:9" ht="15" customHeight="1">
      <c r="A3" s="81"/>
      <c r="B3" s="81"/>
      <c r="C3" s="81"/>
      <c r="D3" s="81"/>
      <c r="E3" s="81"/>
      <c r="F3" s="81"/>
      <c r="G3" s="81"/>
      <c r="H3" s="80"/>
      <c r="I3" s="80"/>
    </row>
    <row r="4" spans="1:9" ht="15" customHeight="1">
      <c r="A4" s="81"/>
      <c r="B4" s="81"/>
      <c r="C4" s="81"/>
      <c r="D4" s="81"/>
      <c r="E4" s="81"/>
      <c r="F4" s="81"/>
      <c r="G4" s="81"/>
      <c r="H4" s="80"/>
      <c r="I4" s="80"/>
    </row>
    <row r="5" spans="1:9" ht="15" customHeight="1">
      <c r="A5" s="81"/>
      <c r="B5" s="81"/>
      <c r="C5" s="81"/>
      <c r="D5" s="81"/>
      <c r="E5" s="81"/>
      <c r="F5" s="81"/>
      <c r="G5" s="81"/>
      <c r="H5" s="80"/>
      <c r="I5" s="80"/>
    </row>
    <row r="6" spans="1:9" ht="15" customHeight="1">
      <c r="A6" s="81"/>
      <c r="B6" s="81"/>
      <c r="C6" s="81"/>
      <c r="D6" s="81"/>
      <c r="E6" s="81"/>
      <c r="F6" s="81"/>
      <c r="G6" s="81"/>
      <c r="H6" s="80"/>
      <c r="I6" s="80"/>
    </row>
    <row r="7" spans="1:9" ht="15" customHeight="1">
      <c r="A7" s="81"/>
      <c r="B7" s="81"/>
      <c r="C7" s="81"/>
      <c r="D7" s="81"/>
      <c r="E7" s="81"/>
      <c r="F7" s="81"/>
      <c r="G7" s="81"/>
      <c r="H7" s="80"/>
      <c r="I7" s="80"/>
    </row>
    <row r="8" spans="1:9" ht="15" customHeight="1">
      <c r="A8" s="81"/>
      <c r="B8" s="81"/>
      <c r="C8" s="81"/>
      <c r="D8" s="81"/>
      <c r="E8" s="81"/>
      <c r="F8" s="81"/>
      <c r="G8" s="81"/>
      <c r="H8" s="80"/>
      <c r="I8" s="80"/>
    </row>
    <row r="9" spans="1:9" ht="15" customHeight="1">
      <c r="A9" s="81"/>
      <c r="B9" s="81"/>
      <c r="C9" s="81"/>
      <c r="D9" s="81"/>
      <c r="E9" s="81"/>
      <c r="F9" s="81"/>
      <c r="G9" s="81"/>
      <c r="H9" s="80"/>
      <c r="I9" s="80"/>
    </row>
    <row r="10" spans="1:9" ht="15" customHeight="1">
      <c r="A10" s="81"/>
      <c r="B10" s="81"/>
      <c r="C10" s="81"/>
      <c r="D10" s="81"/>
      <c r="E10" s="81"/>
      <c r="F10" s="81"/>
      <c r="G10" s="81"/>
      <c r="H10" s="80"/>
      <c r="I10" s="80"/>
    </row>
    <row r="11" spans="1:9" ht="15" customHeight="1">
      <c r="A11" s="81"/>
      <c r="B11" s="81"/>
      <c r="C11" s="81"/>
      <c r="D11" s="81"/>
      <c r="E11" s="81"/>
      <c r="F11" s="81"/>
      <c r="G11" s="81"/>
      <c r="H11" s="80"/>
      <c r="I11" s="80"/>
    </row>
    <row r="12" spans="1:9" ht="15" customHeight="1">
      <c r="A12" s="81"/>
      <c r="B12" s="81"/>
      <c r="C12" s="81"/>
      <c r="D12" s="81"/>
      <c r="E12" s="81"/>
      <c r="F12" s="81"/>
      <c r="G12" s="81"/>
      <c r="H12" s="80"/>
      <c r="I12" s="80"/>
    </row>
    <row r="13" spans="1:9" ht="15" customHeight="1">
      <c r="A13" s="81"/>
      <c r="B13" s="81"/>
      <c r="C13" s="81"/>
      <c r="D13" s="81"/>
      <c r="E13" s="81"/>
      <c r="F13" s="81"/>
      <c r="G13" s="81"/>
      <c r="H13" s="80"/>
      <c r="I13" s="80"/>
    </row>
    <row r="14" spans="1:9">
      <c r="B14" s="82"/>
    </row>
    <row r="15" spans="1:9">
      <c r="B15" s="82"/>
    </row>
    <row r="16" spans="1:9">
      <c r="B16" s="82"/>
    </row>
    <row r="17" spans="1:4">
      <c r="B17" s="82"/>
    </row>
    <row r="18" spans="1:4">
      <c r="B18" s="82"/>
    </row>
    <row r="19" spans="1:4">
      <c r="B19" s="82"/>
    </row>
    <row r="20" spans="1:4">
      <c r="B20" s="82"/>
    </row>
    <row r="21" spans="1:4">
      <c r="B21" s="82"/>
    </row>
    <row r="22" spans="1:4">
      <c r="B22" s="82"/>
    </row>
    <row r="23" spans="1:4">
      <c r="B23" s="82"/>
    </row>
    <row r="24" spans="1:4">
      <c r="A24" s="762"/>
      <c r="B24" s="82"/>
    </row>
    <row r="25" spans="1:4" ht="13.8" thickBot="1"/>
    <row r="26" spans="1:4" ht="34.950000000000003" customHeight="1" thickBot="1">
      <c r="A26" s="713" t="s">
        <v>241</v>
      </c>
      <c r="B26" s="498" t="s">
        <v>480</v>
      </c>
      <c r="D26"/>
    </row>
    <row r="27" spans="1:4" ht="18" customHeight="1">
      <c r="A27" s="275">
        <v>2009</v>
      </c>
      <c r="B27" s="760">
        <v>179</v>
      </c>
      <c r="D27"/>
    </row>
    <row r="28" spans="1:4" ht="18" customHeight="1">
      <c r="A28" s="276">
        <v>2010</v>
      </c>
      <c r="B28" s="91">
        <v>284</v>
      </c>
      <c r="D28"/>
    </row>
    <row r="29" spans="1:4" ht="18" customHeight="1">
      <c r="A29" s="276">
        <v>2011</v>
      </c>
      <c r="B29" s="91">
        <v>123</v>
      </c>
      <c r="D29"/>
    </row>
    <row r="30" spans="1:4" ht="18" customHeight="1">
      <c r="A30" s="276">
        <v>2012</v>
      </c>
      <c r="B30" s="91">
        <v>107</v>
      </c>
      <c r="D30"/>
    </row>
    <row r="31" spans="1:4" ht="18" customHeight="1">
      <c r="A31" s="276">
        <v>2013</v>
      </c>
      <c r="B31" s="91">
        <v>61</v>
      </c>
      <c r="D31"/>
    </row>
    <row r="32" spans="1:4" ht="18" customHeight="1">
      <c r="A32" s="276">
        <v>2014</v>
      </c>
      <c r="B32" s="91">
        <v>89</v>
      </c>
      <c r="D32"/>
    </row>
    <row r="33" spans="1:4" ht="18" customHeight="1">
      <c r="A33" s="276">
        <v>2015</v>
      </c>
      <c r="B33" s="91">
        <v>18</v>
      </c>
      <c r="D33"/>
    </row>
    <row r="34" spans="1:4" ht="18" customHeight="1">
      <c r="A34" s="276">
        <v>2016</v>
      </c>
      <c r="B34" s="91">
        <v>52</v>
      </c>
      <c r="D34"/>
    </row>
    <row r="35" spans="1:4" ht="18" customHeight="1">
      <c r="A35" s="276">
        <v>2017</v>
      </c>
      <c r="B35" s="91">
        <v>12</v>
      </c>
      <c r="D35"/>
    </row>
    <row r="36" spans="1:4" ht="18" customHeight="1">
      <c r="A36" s="276">
        <v>2018</v>
      </c>
      <c r="B36" s="91">
        <v>56</v>
      </c>
      <c r="D36"/>
    </row>
    <row r="37" spans="1:4" ht="18" customHeight="1">
      <c r="A37" s="276">
        <v>2019</v>
      </c>
      <c r="B37" s="91">
        <v>204</v>
      </c>
      <c r="D37"/>
    </row>
    <row r="38" spans="1:4" ht="18" customHeight="1">
      <c r="A38" s="276">
        <v>2020</v>
      </c>
      <c r="B38" s="91">
        <v>150</v>
      </c>
    </row>
    <row r="39" spans="1:4" ht="18" customHeight="1" thickBot="1">
      <c r="A39" s="983">
        <v>2021</v>
      </c>
      <c r="B39" s="989">
        <v>123</v>
      </c>
    </row>
  </sheetData>
  <printOptions horizontalCentered="1"/>
  <pageMargins left="0" right="0" top="0.35433070866141736" bottom="0.31496062992125984" header="0" footer="0.19685039370078741"/>
  <pageSetup paperSize="9" scale="8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30"/>
  <sheetViews>
    <sheetView zoomScaleNormal="100" workbookViewId="0">
      <selection activeCell="B33" sqref="B33"/>
    </sheetView>
  </sheetViews>
  <sheetFormatPr baseColWidth="10" defaultColWidth="11.5546875" defaultRowHeight="13.2"/>
  <cols>
    <col min="1" max="1" width="26.88671875" style="16" customWidth="1"/>
    <col min="2" max="3" width="12.6640625" style="16" customWidth="1"/>
    <col min="4" max="4" width="2.33203125" style="16" customWidth="1"/>
    <col min="5" max="6" width="12.6640625" style="16" customWidth="1"/>
    <col min="7" max="16384" width="11.5546875" style="16"/>
  </cols>
  <sheetData>
    <row r="1" spans="1:8" s="322" customFormat="1" ht="45" customHeight="1">
      <c r="A1" s="320" t="s">
        <v>58</v>
      </c>
      <c r="B1" s="320"/>
      <c r="C1" s="320"/>
      <c r="D1" s="320"/>
      <c r="E1" s="320"/>
      <c r="F1" s="320"/>
      <c r="G1" s="321"/>
      <c r="H1" s="321"/>
    </row>
    <row r="2" spans="1:8" s="322" customFormat="1" ht="14.1" customHeight="1">
      <c r="A2" s="320"/>
      <c r="B2" s="320"/>
      <c r="C2" s="320"/>
      <c r="D2" s="320"/>
      <c r="E2" s="320"/>
      <c r="F2" s="320"/>
      <c r="G2" s="321"/>
      <c r="H2" s="321"/>
    </row>
    <row r="3" spans="1:8" s="322" customFormat="1" ht="14.1" customHeight="1">
      <c r="A3" s="320"/>
      <c r="B3" s="320"/>
      <c r="C3" s="320"/>
      <c r="D3" s="320"/>
      <c r="E3" s="320"/>
      <c r="F3" s="320"/>
      <c r="G3" s="321"/>
      <c r="H3" s="321"/>
    </row>
    <row r="4" spans="1:8" s="322" customFormat="1" ht="14.1" customHeight="1">
      <c r="A4" s="320"/>
      <c r="B4" s="320"/>
      <c r="C4" s="320"/>
      <c r="D4" s="320"/>
      <c r="E4" s="320"/>
      <c r="F4" s="320"/>
      <c r="G4" s="321"/>
      <c r="H4" s="321"/>
    </row>
    <row r="5" spans="1:8" s="322" customFormat="1" ht="14.1" customHeight="1">
      <c r="A5" s="320"/>
      <c r="B5" s="320"/>
      <c r="C5" s="320"/>
      <c r="D5" s="320"/>
      <c r="E5" s="320"/>
      <c r="F5" s="320"/>
      <c r="G5" s="321"/>
      <c r="H5" s="321"/>
    </row>
    <row r="6" spans="1:8" s="322" customFormat="1" ht="14.1" customHeight="1">
      <c r="A6" s="320"/>
      <c r="B6" s="320"/>
      <c r="C6" s="320"/>
      <c r="D6" s="320"/>
      <c r="E6" s="320"/>
      <c r="F6" s="320"/>
      <c r="G6" s="321"/>
      <c r="H6" s="321"/>
    </row>
    <row r="7" spans="1:8" s="322" customFormat="1" ht="14.1" customHeight="1">
      <c r="A7" s="320"/>
      <c r="B7" s="320"/>
      <c r="C7" s="320"/>
      <c r="D7" s="320"/>
      <c r="E7" s="320"/>
      <c r="F7" s="320"/>
      <c r="G7" s="321"/>
      <c r="H7" s="321"/>
    </row>
    <row r="8" spans="1:8" s="322" customFormat="1" ht="14.1" customHeight="1">
      <c r="A8" s="320"/>
      <c r="B8" s="320"/>
      <c r="C8" s="320"/>
      <c r="D8" s="320"/>
      <c r="E8" s="320"/>
      <c r="F8" s="320"/>
      <c r="G8" s="321"/>
      <c r="H8" s="321"/>
    </row>
    <row r="9" spans="1:8" s="322" customFormat="1" ht="14.1" customHeight="1">
      <c r="A9" s="320"/>
      <c r="B9" s="320"/>
      <c r="C9" s="320"/>
      <c r="D9" s="320"/>
      <c r="E9" s="320"/>
      <c r="F9" s="320"/>
      <c r="G9" s="321"/>
      <c r="H9" s="321"/>
    </row>
    <row r="10" spans="1:8" s="322" customFormat="1" ht="14.1" customHeight="1">
      <c r="A10" s="320"/>
      <c r="B10" s="320"/>
      <c r="C10" s="320"/>
      <c r="D10" s="320"/>
      <c r="E10" s="320"/>
      <c r="F10" s="320"/>
      <c r="G10" s="321"/>
      <c r="H10" s="321"/>
    </row>
    <row r="11" spans="1:8" s="322" customFormat="1" ht="14.1" customHeight="1">
      <c r="A11" s="320"/>
      <c r="B11" s="320"/>
      <c r="C11" s="320"/>
      <c r="D11" s="320"/>
      <c r="E11" s="320"/>
      <c r="F11" s="320"/>
      <c r="G11" s="321"/>
      <c r="H11" s="321"/>
    </row>
    <row r="12" spans="1:8" s="322" customFormat="1" ht="14.1" customHeight="1">
      <c r="A12" s="320"/>
      <c r="B12" s="320"/>
      <c r="C12" s="320"/>
      <c r="D12" s="320"/>
      <c r="E12" s="320"/>
      <c r="F12" s="320"/>
      <c r="G12" s="321"/>
      <c r="H12" s="321"/>
    </row>
    <row r="13" spans="1:8" s="322" customFormat="1" ht="14.1" customHeight="1">
      <c r="A13" s="320"/>
      <c r="B13" s="320"/>
      <c r="C13" s="320"/>
      <c r="D13" s="320"/>
      <c r="E13" s="320"/>
      <c r="F13" s="320"/>
      <c r="G13" s="321"/>
      <c r="H13" s="321"/>
    </row>
    <row r="14" spans="1:8" s="322" customFormat="1" ht="14.1" customHeight="1">
      <c r="A14" s="320"/>
      <c r="B14" s="320"/>
      <c r="C14" s="320"/>
      <c r="D14" s="320"/>
      <c r="E14" s="320"/>
      <c r="F14" s="320"/>
      <c r="G14" s="321"/>
      <c r="H14" s="321"/>
    </row>
    <row r="15" spans="1:8" s="322" customFormat="1" ht="14.1" customHeight="1">
      <c r="A15" s="320"/>
      <c r="B15" s="320"/>
      <c r="C15" s="320"/>
      <c r="D15" s="320"/>
      <c r="E15" s="320"/>
      <c r="F15" s="320"/>
      <c r="G15" s="321"/>
      <c r="H15" s="321"/>
    </row>
    <row r="16" spans="1:8" s="322" customFormat="1" ht="14.1" customHeight="1">
      <c r="A16" s="320"/>
      <c r="B16" s="320"/>
      <c r="C16" s="320"/>
      <c r="D16" s="320"/>
      <c r="E16" s="320"/>
      <c r="F16" s="320"/>
      <c r="G16" s="321"/>
      <c r="H16" s="321"/>
    </row>
    <row r="17" spans="1:13" s="322" customFormat="1" ht="14.1" customHeight="1">
      <c r="A17" s="320"/>
      <c r="B17" s="320"/>
      <c r="C17" s="320"/>
      <c r="D17" s="320"/>
      <c r="E17" s="320"/>
      <c r="F17" s="320"/>
      <c r="G17" s="321"/>
      <c r="H17" s="321"/>
    </row>
    <row r="18" spans="1:13" s="322" customFormat="1" ht="14.1" customHeight="1">
      <c r="A18" s="320"/>
      <c r="B18" s="320"/>
      <c r="C18" s="320"/>
      <c r="D18" s="320"/>
      <c r="E18" s="320"/>
      <c r="F18" s="320"/>
      <c r="G18" s="321"/>
      <c r="H18" s="321"/>
    </row>
    <row r="19" spans="1:13" ht="14.4">
      <c r="A19" s="18"/>
      <c r="B19" s="19"/>
      <c r="C19" s="19"/>
      <c r="D19" s="13"/>
      <c r="E19" s="12"/>
      <c r="F19" s="12"/>
      <c r="H19" s="329"/>
      <c r="I19" s="329"/>
      <c r="J19" s="329"/>
      <c r="K19" s="329"/>
      <c r="L19" s="329"/>
      <c r="M19" s="329"/>
    </row>
    <row r="20" spans="1:13" ht="14.4">
      <c r="A20" s="18"/>
      <c r="B20" s="19"/>
      <c r="C20" s="19"/>
      <c r="D20" s="13"/>
      <c r="E20" s="12"/>
      <c r="F20" s="12"/>
      <c r="H20" s="329"/>
      <c r="I20" s="329"/>
      <c r="J20" s="329"/>
      <c r="K20" s="329"/>
      <c r="L20" s="329"/>
      <c r="M20" s="329"/>
    </row>
    <row r="21" spans="1:13" ht="14.4">
      <c r="A21" s="18"/>
      <c r="B21" s="19"/>
      <c r="C21" s="19"/>
      <c r="D21" s="13"/>
      <c r="E21" s="12"/>
      <c r="F21" s="12"/>
      <c r="H21" s="329"/>
      <c r="I21" s="329"/>
      <c r="J21" s="329"/>
      <c r="K21" s="329"/>
      <c r="L21" s="329"/>
      <c r="M21" s="329"/>
    </row>
    <row r="22" spans="1:13" ht="14.4">
      <c r="A22" s="18"/>
      <c r="B22" s="19"/>
      <c r="C22" s="19"/>
      <c r="D22" s="13"/>
      <c r="E22" s="12"/>
      <c r="F22" s="12"/>
      <c r="H22" s="329"/>
      <c r="I22" s="329"/>
      <c r="J22" s="329"/>
      <c r="K22" s="329"/>
      <c r="L22" s="329"/>
      <c r="M22" s="329"/>
    </row>
    <row r="23" spans="1:13" ht="15" thickBot="1">
      <c r="A23" s="18"/>
      <c r="B23" s="19"/>
      <c r="C23" s="19"/>
      <c r="D23" s="13"/>
      <c r="E23" s="12"/>
      <c r="F23" s="12"/>
      <c r="H23" s="329"/>
      <c r="I23" s="329"/>
      <c r="J23" s="329"/>
      <c r="K23" s="329"/>
      <c r="L23" s="329"/>
      <c r="M23" s="329"/>
    </row>
    <row r="24" spans="1:13" ht="19.95" customHeight="1" thickBot="1">
      <c r="A24" s="18"/>
      <c r="B24" s="19"/>
      <c r="C24" s="19"/>
      <c r="D24" s="332"/>
      <c r="E24" s="1107" t="s">
        <v>2</v>
      </c>
      <c r="F24" s="1108"/>
      <c r="H24" s="329"/>
      <c r="I24" s="329"/>
      <c r="J24" s="329"/>
      <c r="K24" s="329"/>
      <c r="L24" s="329"/>
      <c r="M24" s="329"/>
    </row>
    <row r="25" spans="1:13" ht="19.95" customHeight="1" thickBot="1">
      <c r="A25" s="20"/>
      <c r="B25" s="910">
        <v>2020</v>
      </c>
      <c r="C25" s="911">
        <v>2021</v>
      </c>
      <c r="D25" s="335"/>
      <c r="E25" s="352" t="s">
        <v>59</v>
      </c>
      <c r="F25" s="353" t="s">
        <v>54</v>
      </c>
      <c r="H25" s="329"/>
      <c r="I25" s="329"/>
      <c r="J25" s="329"/>
      <c r="K25" s="329"/>
      <c r="L25" s="329"/>
      <c r="M25" s="329"/>
    </row>
    <row r="26" spans="1:13" ht="19.95" customHeight="1">
      <c r="A26" s="338" t="s">
        <v>55</v>
      </c>
      <c r="B26" s="363">
        <v>48.137168141592923</v>
      </c>
      <c r="C26" s="363">
        <v>48.479638009049772</v>
      </c>
      <c r="D26" s="340"/>
      <c r="E26" s="364">
        <f>C26-B26</f>
        <v>0.34246986745684893</v>
      </c>
      <c r="F26" s="342">
        <f>(C26-B26)/B26</f>
        <v>7.114458134502055E-3</v>
      </c>
    </row>
    <row r="27" spans="1:13" ht="19.95" customHeight="1" thickBot="1">
      <c r="A27" s="365" t="s">
        <v>56</v>
      </c>
      <c r="B27" s="366">
        <v>47.366336633663366</v>
      </c>
      <c r="C27" s="366">
        <v>47.625</v>
      </c>
      <c r="D27" s="340"/>
      <c r="E27" s="364">
        <f>C27-B27</f>
        <v>0.25866336633663423</v>
      </c>
      <c r="F27" s="342">
        <f>(C27-B27)/B27</f>
        <v>5.4609113712374702E-3</v>
      </c>
    </row>
    <row r="28" spans="1:13" ht="19.95" customHeight="1" thickBot="1">
      <c r="A28" s="359" t="s">
        <v>60</v>
      </c>
      <c r="B28" s="367">
        <v>47.899082568807337</v>
      </c>
      <c r="C28" s="367">
        <v>48.206153846153846</v>
      </c>
      <c r="D28" s="15"/>
      <c r="E28" s="368">
        <f>C28-B28</f>
        <v>0.30707127734650896</v>
      </c>
      <c r="F28" s="362">
        <f>(C28-B28)/B28</f>
        <v>6.4107966348916834E-3</v>
      </c>
    </row>
    <row r="29" spans="1:13" ht="14.4">
      <c r="A29" s="21"/>
      <c r="B29" s="21"/>
      <c r="C29" s="21"/>
      <c r="F29" s="322"/>
    </row>
    <row r="30" spans="1:13" ht="14.4">
      <c r="A30" s="21"/>
      <c r="B30" s="21"/>
      <c r="C30" s="21"/>
      <c r="F30" s="322"/>
    </row>
  </sheetData>
  <mergeCells count="1">
    <mergeCell ref="E24:F24"/>
  </mergeCells>
  <printOptions horizontalCentered="1"/>
  <pageMargins left="0" right="0" top="0.35433070866141736" bottom="0.31496062992125984" header="0" footer="0.19685039370078741"/>
  <pageSetup paperSize="9" orientation="landscape"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42"/>
  <sheetViews>
    <sheetView topLeftCell="A10" zoomScaleNormal="100" workbookViewId="0">
      <selection activeCell="L34" sqref="L34"/>
    </sheetView>
  </sheetViews>
  <sheetFormatPr baseColWidth="10" defaultColWidth="11.44140625" defaultRowHeight="13.2"/>
  <cols>
    <col min="1" max="1" width="10.6640625" style="42" customWidth="1"/>
    <col min="2" max="2" width="14.5546875" style="42" customWidth="1"/>
    <col min="3" max="16384" width="11.44140625" style="42"/>
  </cols>
  <sheetData>
    <row r="1" spans="1:12" ht="42.75" customHeight="1">
      <c r="A1" s="81" t="s">
        <v>481</v>
      </c>
      <c r="B1" s="105"/>
      <c r="C1" s="105"/>
    </row>
    <row r="11" spans="1:12">
      <c r="L11" s="799"/>
    </row>
    <row r="27" spans="1:3" ht="13.8" thickBot="1">
      <c r="A27" s="762"/>
    </row>
    <row r="28" spans="1:3" ht="32.25" customHeight="1" thickBot="1">
      <c r="A28" s="498" t="s">
        <v>482</v>
      </c>
      <c r="B28" s="498" t="s">
        <v>483</v>
      </c>
      <c r="C28"/>
    </row>
    <row r="29" spans="1:3" ht="18" customHeight="1">
      <c r="A29" s="1067">
        <v>2008</v>
      </c>
      <c r="B29" s="1071">
        <v>5287</v>
      </c>
      <c r="C29"/>
    </row>
    <row r="30" spans="1:3" ht="18" customHeight="1">
      <c r="A30" s="1078">
        <v>2009</v>
      </c>
      <c r="B30" s="1079">
        <v>4174</v>
      </c>
      <c r="C30"/>
    </row>
    <row r="31" spans="1:3" ht="18" customHeight="1">
      <c r="A31" s="192">
        <v>2010</v>
      </c>
      <c r="B31" s="287">
        <v>3122</v>
      </c>
      <c r="C31"/>
    </row>
    <row r="32" spans="1:3" ht="18" customHeight="1">
      <c r="A32" s="192">
        <v>2011</v>
      </c>
      <c r="B32" s="287">
        <v>2716</v>
      </c>
      <c r="C32"/>
    </row>
    <row r="33" spans="1:3" ht="18" customHeight="1">
      <c r="A33" s="192">
        <v>2012</v>
      </c>
      <c r="B33" s="287">
        <v>3540</v>
      </c>
      <c r="C33"/>
    </row>
    <row r="34" spans="1:3" ht="18" customHeight="1">
      <c r="A34" s="192">
        <v>2013</v>
      </c>
      <c r="B34" s="287">
        <v>3506</v>
      </c>
      <c r="C34"/>
    </row>
    <row r="35" spans="1:3" ht="18" customHeight="1">
      <c r="A35" s="192">
        <v>2014</v>
      </c>
      <c r="B35" s="287">
        <v>3316</v>
      </c>
      <c r="C35"/>
    </row>
    <row r="36" spans="1:3" ht="18" customHeight="1">
      <c r="A36" s="192">
        <v>2015</v>
      </c>
      <c r="B36" s="287">
        <v>4498</v>
      </c>
      <c r="C36"/>
    </row>
    <row r="37" spans="1:3" ht="18" customHeight="1">
      <c r="A37" s="192">
        <v>2016</v>
      </c>
      <c r="B37" s="287">
        <v>3941</v>
      </c>
      <c r="C37"/>
    </row>
    <row r="38" spans="1:3" ht="18" customHeight="1">
      <c r="A38" s="192">
        <v>2017</v>
      </c>
      <c r="B38" s="287">
        <v>4239</v>
      </c>
      <c r="C38"/>
    </row>
    <row r="39" spans="1:3" ht="18" customHeight="1">
      <c r="A39" s="192">
        <v>2018</v>
      </c>
      <c r="B39" s="287">
        <v>3003</v>
      </c>
      <c r="C39"/>
    </row>
    <row r="40" spans="1:3" ht="18" customHeight="1">
      <c r="A40" s="192">
        <v>2019</v>
      </c>
      <c r="B40" s="287">
        <v>2722</v>
      </c>
      <c r="C40"/>
    </row>
    <row r="41" spans="1:3" ht="18" customHeight="1">
      <c r="A41" s="192">
        <v>2020</v>
      </c>
      <c r="B41" s="287">
        <v>1311</v>
      </c>
    </row>
    <row r="42" spans="1:3" ht="18" customHeight="1" thickBot="1">
      <c r="A42" s="973">
        <v>2021</v>
      </c>
      <c r="B42" s="288">
        <v>1386</v>
      </c>
    </row>
  </sheetData>
  <printOptions horizontalCentered="1"/>
  <pageMargins left="0" right="0" top="0.35433070866141736" bottom="0.31496062992125984" header="0" footer="0.19685039370078741"/>
  <pageSetup paperSize="9" scale="86"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52"/>
  <sheetViews>
    <sheetView topLeftCell="A7" zoomScaleNormal="100" workbookViewId="0">
      <selection activeCell="I42" sqref="I42"/>
    </sheetView>
  </sheetViews>
  <sheetFormatPr baseColWidth="10" defaultRowHeight="13.2"/>
  <cols>
    <col min="1" max="2" width="11.44140625" style="42"/>
    <col min="3" max="4" width="14.6640625" style="42" customWidth="1"/>
    <col min="5" max="256" width="11.44140625" style="42"/>
    <col min="257" max="260" width="14.6640625" style="42" customWidth="1"/>
    <col min="261" max="512" width="11.44140625" style="42"/>
    <col min="513" max="516" width="14.6640625" style="42" customWidth="1"/>
    <col min="517" max="768" width="11.44140625" style="42"/>
    <col min="769" max="772" width="14.6640625" style="42" customWidth="1"/>
    <col min="773" max="1024" width="11.44140625" style="42"/>
    <col min="1025" max="1028" width="14.6640625" style="42" customWidth="1"/>
    <col min="1029" max="1280" width="11.44140625" style="42"/>
    <col min="1281" max="1284" width="14.6640625" style="42" customWidth="1"/>
    <col min="1285" max="1536" width="11.44140625" style="42"/>
    <col min="1537" max="1540" width="14.6640625" style="42" customWidth="1"/>
    <col min="1541" max="1792" width="11.44140625" style="42"/>
    <col min="1793" max="1796" width="14.6640625" style="42" customWidth="1"/>
    <col min="1797" max="2048" width="11.44140625" style="42"/>
    <col min="2049" max="2052" width="14.6640625" style="42" customWidth="1"/>
    <col min="2053" max="2304" width="11.44140625" style="42"/>
    <col min="2305" max="2308" width="14.6640625" style="42" customWidth="1"/>
    <col min="2309" max="2560" width="11.44140625" style="42"/>
    <col min="2561" max="2564" width="14.6640625" style="42" customWidth="1"/>
    <col min="2565" max="2816" width="11.44140625" style="42"/>
    <col min="2817" max="2820" width="14.6640625" style="42" customWidth="1"/>
    <col min="2821" max="3072" width="11.44140625" style="42"/>
    <col min="3073" max="3076" width="14.6640625" style="42" customWidth="1"/>
    <col min="3077" max="3328" width="11.44140625" style="42"/>
    <col min="3329" max="3332" width="14.6640625" style="42" customWidth="1"/>
    <col min="3333" max="3584" width="11.44140625" style="42"/>
    <col min="3585" max="3588" width="14.6640625" style="42" customWidth="1"/>
    <col min="3589" max="3840" width="11.44140625" style="42"/>
    <col min="3841" max="3844" width="14.6640625" style="42" customWidth="1"/>
    <col min="3845" max="4096" width="11.44140625" style="42"/>
    <col min="4097" max="4100" width="14.6640625" style="42" customWidth="1"/>
    <col min="4101" max="4352" width="11.44140625" style="42"/>
    <col min="4353" max="4356" width="14.6640625" style="42" customWidth="1"/>
    <col min="4357" max="4608" width="11.44140625" style="42"/>
    <col min="4609" max="4612" width="14.6640625" style="42" customWidth="1"/>
    <col min="4613" max="4864" width="11.44140625" style="42"/>
    <col min="4865" max="4868" width="14.6640625" style="42" customWidth="1"/>
    <col min="4869" max="5120" width="11.44140625" style="42"/>
    <col min="5121" max="5124" width="14.6640625" style="42" customWidth="1"/>
    <col min="5125" max="5376" width="11.44140625" style="42"/>
    <col min="5377" max="5380" width="14.6640625" style="42" customWidth="1"/>
    <col min="5381" max="5632" width="11.44140625" style="42"/>
    <col min="5633" max="5636" width="14.6640625" style="42" customWidth="1"/>
    <col min="5637" max="5888" width="11.44140625" style="42"/>
    <col min="5889" max="5892" width="14.6640625" style="42" customWidth="1"/>
    <col min="5893" max="6144" width="11.44140625" style="42"/>
    <col min="6145" max="6148" width="14.6640625" style="42" customWidth="1"/>
    <col min="6149" max="6400" width="11.44140625" style="42"/>
    <col min="6401" max="6404" width="14.6640625" style="42" customWidth="1"/>
    <col min="6405" max="6656" width="11.44140625" style="42"/>
    <col min="6657" max="6660" width="14.6640625" style="42" customWidth="1"/>
    <col min="6661" max="6912" width="11.44140625" style="42"/>
    <col min="6913" max="6916" width="14.6640625" style="42" customWidth="1"/>
    <col min="6917" max="7168" width="11.44140625" style="42"/>
    <col min="7169" max="7172" width="14.6640625" style="42" customWidth="1"/>
    <col min="7173" max="7424" width="11.44140625" style="42"/>
    <col min="7425" max="7428" width="14.6640625" style="42" customWidth="1"/>
    <col min="7429" max="7680" width="11.44140625" style="42"/>
    <col min="7681" max="7684" width="14.6640625" style="42" customWidth="1"/>
    <col min="7685" max="7936" width="11.44140625" style="42"/>
    <col min="7937" max="7940" width="14.6640625" style="42" customWidth="1"/>
    <col min="7941" max="8192" width="11.44140625" style="42"/>
    <col min="8193" max="8196" width="14.6640625" style="42" customWidth="1"/>
    <col min="8197" max="8448" width="11.44140625" style="42"/>
    <col min="8449" max="8452" width="14.6640625" style="42" customWidth="1"/>
    <col min="8453" max="8704" width="11.44140625" style="42"/>
    <col min="8705" max="8708" width="14.6640625" style="42" customWidth="1"/>
    <col min="8709" max="8960" width="11.44140625" style="42"/>
    <col min="8961" max="8964" width="14.6640625" style="42" customWidth="1"/>
    <col min="8965" max="9216" width="11.44140625" style="42"/>
    <col min="9217" max="9220" width="14.6640625" style="42" customWidth="1"/>
    <col min="9221" max="9472" width="11.44140625" style="42"/>
    <col min="9473" max="9476" width="14.6640625" style="42" customWidth="1"/>
    <col min="9477" max="9728" width="11.44140625" style="42"/>
    <col min="9729" max="9732" width="14.6640625" style="42" customWidth="1"/>
    <col min="9733" max="9984" width="11.44140625" style="42"/>
    <col min="9985" max="9988" width="14.6640625" style="42" customWidth="1"/>
    <col min="9989" max="10240" width="11.44140625" style="42"/>
    <col min="10241" max="10244" width="14.6640625" style="42" customWidth="1"/>
    <col min="10245" max="10496" width="11.44140625" style="42"/>
    <col min="10497" max="10500" width="14.6640625" style="42" customWidth="1"/>
    <col min="10501" max="10752" width="11.44140625" style="42"/>
    <col min="10753" max="10756" width="14.6640625" style="42" customWidth="1"/>
    <col min="10757" max="11008" width="11.44140625" style="42"/>
    <col min="11009" max="11012" width="14.6640625" style="42" customWidth="1"/>
    <col min="11013" max="11264" width="11.44140625" style="42"/>
    <col min="11265" max="11268" width="14.6640625" style="42" customWidth="1"/>
    <col min="11269" max="11520" width="11.44140625" style="42"/>
    <col min="11521" max="11524" width="14.6640625" style="42" customWidth="1"/>
    <col min="11525" max="11776" width="11.44140625" style="42"/>
    <col min="11777" max="11780" width="14.6640625" style="42" customWidth="1"/>
    <col min="11781" max="12032" width="11.44140625" style="42"/>
    <col min="12033" max="12036" width="14.6640625" style="42" customWidth="1"/>
    <col min="12037" max="12288" width="11.44140625" style="42"/>
    <col min="12289" max="12292" width="14.6640625" style="42" customWidth="1"/>
    <col min="12293" max="12544" width="11.44140625" style="42"/>
    <col min="12545" max="12548" width="14.6640625" style="42" customWidth="1"/>
    <col min="12549" max="12800" width="11.44140625" style="42"/>
    <col min="12801" max="12804" width="14.6640625" style="42" customWidth="1"/>
    <col min="12805" max="13056" width="11.44140625" style="42"/>
    <col min="13057" max="13060" width="14.6640625" style="42" customWidth="1"/>
    <col min="13061" max="13312" width="11.44140625" style="42"/>
    <col min="13313" max="13316" width="14.6640625" style="42" customWidth="1"/>
    <col min="13317" max="13568" width="11.44140625" style="42"/>
    <col min="13569" max="13572" width="14.6640625" style="42" customWidth="1"/>
    <col min="13573" max="13824" width="11.44140625" style="42"/>
    <col min="13825" max="13828" width="14.6640625" style="42" customWidth="1"/>
    <col min="13829" max="14080" width="11.44140625" style="42"/>
    <col min="14081" max="14084" width="14.6640625" style="42" customWidth="1"/>
    <col min="14085" max="14336" width="11.44140625" style="42"/>
    <col min="14337" max="14340" width="14.6640625" style="42" customWidth="1"/>
    <col min="14341" max="14592" width="11.44140625" style="42"/>
    <col min="14593" max="14596" width="14.6640625" style="42" customWidth="1"/>
    <col min="14597" max="14848" width="11.44140625" style="42"/>
    <col min="14849" max="14852" width="14.6640625" style="42" customWidth="1"/>
    <col min="14853" max="15104" width="11.44140625" style="42"/>
    <col min="15105" max="15108" width="14.6640625" style="42" customWidth="1"/>
    <col min="15109" max="15360" width="11.44140625" style="42"/>
    <col min="15361" max="15364" width="14.6640625" style="42" customWidth="1"/>
    <col min="15365" max="15616" width="11.44140625" style="42"/>
    <col min="15617" max="15620" width="14.6640625" style="42" customWidth="1"/>
    <col min="15621" max="15872" width="11.44140625" style="42"/>
    <col min="15873" max="15876" width="14.6640625" style="42" customWidth="1"/>
    <col min="15877" max="16128" width="11.44140625" style="42"/>
    <col min="16129" max="16132" width="14.6640625" style="42" customWidth="1"/>
    <col min="16133" max="16384" width="11.44140625" style="42"/>
  </cols>
  <sheetData>
    <row r="1" spans="1:9" ht="61.2" customHeight="1">
      <c r="A1" s="81" t="s">
        <v>484</v>
      </c>
      <c r="B1" s="81"/>
      <c r="C1" s="81"/>
      <c r="D1" s="81"/>
      <c r="E1" s="80"/>
      <c r="F1" s="80"/>
      <c r="G1" s="80"/>
      <c r="H1" s="80"/>
      <c r="I1" s="80"/>
    </row>
    <row r="28" spans="1:3">
      <c r="A28" s="762"/>
    </row>
    <row r="29" spans="1:3" ht="13.8" thickBot="1"/>
    <row r="30" spans="1:3" ht="40.200000000000003" thickBot="1">
      <c r="A30" s="521" t="s">
        <v>241</v>
      </c>
      <c r="B30" s="498" t="s">
        <v>485</v>
      </c>
      <c r="C30" s="498" t="s">
        <v>486</v>
      </c>
    </row>
    <row r="31" spans="1:3" ht="18" customHeight="1">
      <c r="A31" s="191">
        <v>2000</v>
      </c>
      <c r="B31" s="761">
        <v>80421</v>
      </c>
      <c r="C31" s="196">
        <v>58273</v>
      </c>
    </row>
    <row r="32" spans="1:3" ht="18" customHeight="1">
      <c r="A32" s="192">
        <v>2001</v>
      </c>
      <c r="B32" s="278">
        <v>64042</v>
      </c>
      <c r="C32" s="199">
        <v>100869</v>
      </c>
    </row>
    <row r="33" spans="1:3" ht="18" customHeight="1">
      <c r="A33" s="192">
        <v>2002</v>
      </c>
      <c r="B33" s="278">
        <v>46964</v>
      </c>
      <c r="C33" s="199">
        <v>178952</v>
      </c>
    </row>
    <row r="34" spans="1:3" ht="18" customHeight="1">
      <c r="A34" s="192">
        <v>2003</v>
      </c>
      <c r="B34" s="278">
        <v>32720</v>
      </c>
      <c r="C34" s="199">
        <v>176407</v>
      </c>
    </row>
    <row r="35" spans="1:3" ht="18" customHeight="1">
      <c r="A35" s="192">
        <v>2004</v>
      </c>
      <c r="B35" s="278">
        <v>26096</v>
      </c>
      <c r="C35" s="199">
        <v>179107</v>
      </c>
    </row>
    <row r="36" spans="1:3" ht="18" customHeight="1">
      <c r="A36" s="192">
        <v>2005</v>
      </c>
      <c r="B36" s="278">
        <v>23372</v>
      </c>
      <c r="C36" s="199">
        <v>201707</v>
      </c>
    </row>
    <row r="37" spans="1:3" ht="18" customHeight="1">
      <c r="A37" s="192">
        <v>2006</v>
      </c>
      <c r="B37" s="278">
        <v>19115</v>
      </c>
      <c r="C37" s="199">
        <v>224257</v>
      </c>
    </row>
    <row r="38" spans="1:3" ht="18" customHeight="1">
      <c r="A38" s="192">
        <v>2007</v>
      </c>
      <c r="B38" s="278">
        <v>12845</v>
      </c>
      <c r="C38" s="199">
        <v>231868</v>
      </c>
    </row>
    <row r="39" spans="1:3" ht="18" customHeight="1">
      <c r="A39" s="192">
        <v>2008</v>
      </c>
      <c r="B39" s="278">
        <v>7134</v>
      </c>
      <c r="C39" s="199">
        <v>328456</v>
      </c>
    </row>
    <row r="40" spans="1:3" ht="18" customHeight="1">
      <c r="A40" s="192">
        <v>2009</v>
      </c>
      <c r="B40" s="278">
        <v>6070</v>
      </c>
      <c r="C40" s="199">
        <v>358211</v>
      </c>
    </row>
    <row r="41" spans="1:3" ht="18" customHeight="1">
      <c r="A41" s="192">
        <v>2010</v>
      </c>
      <c r="B41" s="278">
        <v>3978</v>
      </c>
      <c r="C41" s="199">
        <v>363757</v>
      </c>
    </row>
    <row r="42" spans="1:3" ht="18" customHeight="1">
      <c r="A42" s="192">
        <v>2011</v>
      </c>
      <c r="B42" s="278">
        <v>3529</v>
      </c>
      <c r="C42" s="199">
        <v>344978</v>
      </c>
    </row>
    <row r="43" spans="1:3" ht="18" customHeight="1">
      <c r="A43" s="192">
        <v>2012</v>
      </c>
      <c r="B43" s="278">
        <v>2560</v>
      </c>
      <c r="C43" s="199">
        <v>352242</v>
      </c>
    </row>
    <row r="44" spans="1:3" ht="18" customHeight="1">
      <c r="A44" s="192">
        <v>2013</v>
      </c>
      <c r="B44" s="278">
        <v>2858</v>
      </c>
      <c r="C44" s="199">
        <v>374439</v>
      </c>
    </row>
    <row r="45" spans="1:3" ht="18" customHeight="1">
      <c r="A45" s="192">
        <v>2014</v>
      </c>
      <c r="B45" s="278">
        <v>3882</v>
      </c>
      <c r="C45" s="199">
        <v>405297</v>
      </c>
    </row>
    <row r="46" spans="1:3" ht="18" customHeight="1">
      <c r="A46" s="192">
        <v>2015</v>
      </c>
      <c r="B46" s="278">
        <v>3470</v>
      </c>
      <c r="C46" s="199">
        <v>394167</v>
      </c>
    </row>
    <row r="47" spans="1:3" ht="18" customHeight="1">
      <c r="A47" s="192">
        <v>2016</v>
      </c>
      <c r="B47" s="278">
        <v>2312</v>
      </c>
      <c r="C47" s="199">
        <v>421304</v>
      </c>
    </row>
    <row r="48" spans="1:3" ht="18" customHeight="1">
      <c r="A48" s="192">
        <v>2017</v>
      </c>
      <c r="B48" s="278">
        <v>1988</v>
      </c>
      <c r="C48" s="199">
        <v>445939</v>
      </c>
    </row>
    <row r="49" spans="1:3" ht="18" customHeight="1">
      <c r="A49" s="192">
        <v>2018</v>
      </c>
      <c r="B49" s="278">
        <v>1779</v>
      </c>
      <c r="C49" s="199">
        <v>387750</v>
      </c>
    </row>
    <row r="50" spans="1:3" ht="18" customHeight="1">
      <c r="A50" s="192">
        <v>2019</v>
      </c>
      <c r="B50" s="278">
        <v>1384</v>
      </c>
      <c r="C50" s="199">
        <v>430565</v>
      </c>
    </row>
    <row r="51" spans="1:3" ht="18" customHeight="1">
      <c r="A51" s="192">
        <v>2020</v>
      </c>
      <c r="B51" s="278">
        <v>450</v>
      </c>
      <c r="C51" s="199">
        <v>443761</v>
      </c>
    </row>
    <row r="52" spans="1:3" ht="18" customHeight="1" thickBot="1">
      <c r="A52" s="973">
        <v>2021</v>
      </c>
      <c r="B52" s="990">
        <v>142</v>
      </c>
      <c r="C52" s="197">
        <v>383046</v>
      </c>
    </row>
  </sheetData>
  <printOptions horizontalCentered="1"/>
  <pageMargins left="0" right="0" top="0.35433070866141736" bottom="0.31496062992125984" header="0" footer="0.19685039370078741"/>
  <pageSetup paperSize="9" scale="67"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52"/>
  <sheetViews>
    <sheetView workbookViewId="0">
      <selection activeCell="K9" sqref="K9:K10"/>
    </sheetView>
  </sheetViews>
  <sheetFormatPr baseColWidth="10" defaultRowHeight="13.2"/>
  <cols>
    <col min="1" max="1" width="11.44140625" style="42"/>
    <col min="2" max="2" width="10.88671875" style="42" customWidth="1"/>
    <col min="3" max="3" width="13.33203125" style="42" customWidth="1"/>
    <col min="4" max="4" width="10.5546875" style="42" customWidth="1"/>
    <col min="5" max="5" width="13.33203125" style="42" customWidth="1"/>
    <col min="6" max="6" width="11" style="42" customWidth="1"/>
    <col min="7" max="7" width="13.109375" style="42" customWidth="1"/>
    <col min="8" max="8" width="14.6640625" style="42" customWidth="1"/>
    <col min="9" max="257" width="11.44140625" style="42"/>
    <col min="258" max="264" width="14.6640625" style="42" customWidth="1"/>
    <col min="265" max="513" width="11.44140625" style="42"/>
    <col min="514" max="520" width="14.6640625" style="42" customWidth="1"/>
    <col min="521" max="769" width="11.44140625" style="42"/>
    <col min="770" max="776" width="14.6640625" style="42" customWidth="1"/>
    <col min="777" max="1025" width="11.44140625" style="42"/>
    <col min="1026" max="1032" width="14.6640625" style="42" customWidth="1"/>
    <col min="1033" max="1281" width="11.44140625" style="42"/>
    <col min="1282" max="1288" width="14.6640625" style="42" customWidth="1"/>
    <col min="1289" max="1537" width="11.44140625" style="42"/>
    <col min="1538" max="1544" width="14.6640625" style="42" customWidth="1"/>
    <col min="1545" max="1793" width="11.44140625" style="42"/>
    <col min="1794" max="1800" width="14.6640625" style="42" customWidth="1"/>
    <col min="1801" max="2049" width="11.44140625" style="42"/>
    <col min="2050" max="2056" width="14.6640625" style="42" customWidth="1"/>
    <col min="2057" max="2305" width="11.44140625" style="42"/>
    <col min="2306" max="2312" width="14.6640625" style="42" customWidth="1"/>
    <col min="2313" max="2561" width="11.44140625" style="42"/>
    <col min="2562" max="2568" width="14.6640625" style="42" customWidth="1"/>
    <col min="2569" max="2817" width="11.44140625" style="42"/>
    <col min="2818" max="2824" width="14.6640625" style="42" customWidth="1"/>
    <col min="2825" max="3073" width="11.44140625" style="42"/>
    <col min="3074" max="3080" width="14.6640625" style="42" customWidth="1"/>
    <col min="3081" max="3329" width="11.44140625" style="42"/>
    <col min="3330" max="3336" width="14.6640625" style="42" customWidth="1"/>
    <col min="3337" max="3585" width="11.44140625" style="42"/>
    <col min="3586" max="3592" width="14.6640625" style="42" customWidth="1"/>
    <col min="3593" max="3841" width="11.44140625" style="42"/>
    <col min="3842" max="3848" width="14.6640625" style="42" customWidth="1"/>
    <col min="3849" max="4097" width="11.44140625" style="42"/>
    <col min="4098" max="4104" width="14.6640625" style="42" customWidth="1"/>
    <col min="4105" max="4353" width="11.44140625" style="42"/>
    <col min="4354" max="4360" width="14.6640625" style="42" customWidth="1"/>
    <col min="4361" max="4609" width="11.44140625" style="42"/>
    <col min="4610" max="4616" width="14.6640625" style="42" customWidth="1"/>
    <col min="4617" max="4865" width="11.44140625" style="42"/>
    <col min="4866" max="4872" width="14.6640625" style="42" customWidth="1"/>
    <col min="4873" max="5121" width="11.44140625" style="42"/>
    <col min="5122" max="5128" width="14.6640625" style="42" customWidth="1"/>
    <col min="5129" max="5377" width="11.44140625" style="42"/>
    <col min="5378" max="5384" width="14.6640625" style="42" customWidth="1"/>
    <col min="5385" max="5633" width="11.44140625" style="42"/>
    <col min="5634" max="5640" width="14.6640625" style="42" customWidth="1"/>
    <col min="5641" max="5889" width="11.44140625" style="42"/>
    <col min="5890" max="5896" width="14.6640625" style="42" customWidth="1"/>
    <col min="5897" max="6145" width="11.44140625" style="42"/>
    <col min="6146" max="6152" width="14.6640625" style="42" customWidth="1"/>
    <col min="6153" max="6401" width="11.44140625" style="42"/>
    <col min="6402" max="6408" width="14.6640625" style="42" customWidth="1"/>
    <col min="6409" max="6657" width="11.44140625" style="42"/>
    <col min="6658" max="6664" width="14.6640625" style="42" customWidth="1"/>
    <col min="6665" max="6913" width="11.44140625" style="42"/>
    <col min="6914" max="6920" width="14.6640625" style="42" customWidth="1"/>
    <col min="6921" max="7169" width="11.44140625" style="42"/>
    <col min="7170" max="7176" width="14.6640625" style="42" customWidth="1"/>
    <col min="7177" max="7425" width="11.44140625" style="42"/>
    <col min="7426" max="7432" width="14.6640625" style="42" customWidth="1"/>
    <col min="7433" max="7681" width="11.44140625" style="42"/>
    <col min="7682" max="7688" width="14.6640625" style="42" customWidth="1"/>
    <col min="7689" max="7937" width="11.44140625" style="42"/>
    <col min="7938" max="7944" width="14.6640625" style="42" customWidth="1"/>
    <col min="7945" max="8193" width="11.44140625" style="42"/>
    <col min="8194" max="8200" width="14.6640625" style="42" customWidth="1"/>
    <col min="8201" max="8449" width="11.44140625" style="42"/>
    <col min="8450" max="8456" width="14.6640625" style="42" customWidth="1"/>
    <col min="8457" max="8705" width="11.44140625" style="42"/>
    <col min="8706" max="8712" width="14.6640625" style="42" customWidth="1"/>
    <col min="8713" max="8961" width="11.44140625" style="42"/>
    <col min="8962" max="8968" width="14.6640625" style="42" customWidth="1"/>
    <col min="8969" max="9217" width="11.44140625" style="42"/>
    <col min="9218" max="9224" width="14.6640625" style="42" customWidth="1"/>
    <col min="9225" max="9473" width="11.44140625" style="42"/>
    <col min="9474" max="9480" width="14.6640625" style="42" customWidth="1"/>
    <col min="9481" max="9729" width="11.44140625" style="42"/>
    <col min="9730" max="9736" width="14.6640625" style="42" customWidth="1"/>
    <col min="9737" max="9985" width="11.44140625" style="42"/>
    <col min="9986" max="9992" width="14.6640625" style="42" customWidth="1"/>
    <col min="9993" max="10241" width="11.44140625" style="42"/>
    <col min="10242" max="10248" width="14.6640625" style="42" customWidth="1"/>
    <col min="10249" max="10497" width="11.44140625" style="42"/>
    <col min="10498" max="10504" width="14.6640625" style="42" customWidth="1"/>
    <col min="10505" max="10753" width="11.44140625" style="42"/>
    <col min="10754" max="10760" width="14.6640625" style="42" customWidth="1"/>
    <col min="10761" max="11009" width="11.44140625" style="42"/>
    <col min="11010" max="11016" width="14.6640625" style="42" customWidth="1"/>
    <col min="11017" max="11265" width="11.44140625" style="42"/>
    <col min="11266" max="11272" width="14.6640625" style="42" customWidth="1"/>
    <col min="11273" max="11521" width="11.44140625" style="42"/>
    <col min="11522" max="11528" width="14.6640625" style="42" customWidth="1"/>
    <col min="11529" max="11777" width="11.44140625" style="42"/>
    <col min="11778" max="11784" width="14.6640625" style="42" customWidth="1"/>
    <col min="11785" max="12033" width="11.44140625" style="42"/>
    <col min="12034" max="12040" width="14.6640625" style="42" customWidth="1"/>
    <col min="12041" max="12289" width="11.44140625" style="42"/>
    <col min="12290" max="12296" width="14.6640625" style="42" customWidth="1"/>
    <col min="12297" max="12545" width="11.44140625" style="42"/>
    <col min="12546" max="12552" width="14.6640625" style="42" customWidth="1"/>
    <col min="12553" max="12801" width="11.44140625" style="42"/>
    <col min="12802" max="12808" width="14.6640625" style="42" customWidth="1"/>
    <col min="12809" max="13057" width="11.44140625" style="42"/>
    <col min="13058" max="13064" width="14.6640625" style="42" customWidth="1"/>
    <col min="13065" max="13313" width="11.44140625" style="42"/>
    <col min="13314" max="13320" width="14.6640625" style="42" customWidth="1"/>
    <col min="13321" max="13569" width="11.44140625" style="42"/>
    <col min="13570" max="13576" width="14.6640625" style="42" customWidth="1"/>
    <col min="13577" max="13825" width="11.44140625" style="42"/>
    <col min="13826" max="13832" width="14.6640625" style="42" customWidth="1"/>
    <col min="13833" max="14081" width="11.44140625" style="42"/>
    <col min="14082" max="14088" width="14.6640625" style="42" customWidth="1"/>
    <col min="14089" max="14337" width="11.44140625" style="42"/>
    <col min="14338" max="14344" width="14.6640625" style="42" customWidth="1"/>
    <col min="14345" max="14593" width="11.44140625" style="42"/>
    <col min="14594" max="14600" width="14.6640625" style="42" customWidth="1"/>
    <col min="14601" max="14849" width="11.44140625" style="42"/>
    <col min="14850" max="14856" width="14.6640625" style="42" customWidth="1"/>
    <col min="14857" max="15105" width="11.44140625" style="42"/>
    <col min="15106" max="15112" width="14.6640625" style="42" customWidth="1"/>
    <col min="15113" max="15361" width="11.44140625" style="42"/>
    <col min="15362" max="15368" width="14.6640625" style="42" customWidth="1"/>
    <col min="15369" max="15617" width="11.44140625" style="42"/>
    <col min="15618" max="15624" width="14.6640625" style="42" customWidth="1"/>
    <col min="15625" max="15873" width="11.44140625" style="42"/>
    <col min="15874" max="15880" width="14.6640625" style="42" customWidth="1"/>
    <col min="15881" max="16129" width="11.44140625" style="42"/>
    <col min="16130" max="16136" width="14.6640625" style="42" customWidth="1"/>
    <col min="16137" max="16384" width="11.44140625" style="42"/>
  </cols>
  <sheetData>
    <row r="1" spans="1:12" ht="61.2" customHeight="1">
      <c r="A1" s="81" t="s">
        <v>487</v>
      </c>
      <c r="B1" s="81"/>
      <c r="C1" s="81"/>
      <c r="D1" s="81"/>
      <c r="E1" s="81"/>
      <c r="F1" s="81"/>
      <c r="G1" s="81"/>
      <c r="H1" s="80"/>
      <c r="I1" s="80"/>
      <c r="J1" s="80"/>
      <c r="K1" s="80"/>
      <c r="L1" s="80"/>
    </row>
    <row r="2" spans="1:12" ht="12.75" customHeight="1">
      <c r="A2" s="81"/>
      <c r="B2" s="81"/>
      <c r="C2" s="81"/>
      <c r="D2" s="81"/>
      <c r="E2" s="81"/>
      <c r="F2" s="81"/>
      <c r="G2" s="81"/>
      <c r="H2" s="80"/>
      <c r="I2" s="80"/>
      <c r="J2" s="80"/>
      <c r="K2" s="80"/>
      <c r="L2" s="80"/>
    </row>
    <row r="3" spans="1:12" ht="12.75" customHeight="1">
      <c r="A3" s="81"/>
      <c r="B3" s="81"/>
      <c r="C3" s="81"/>
      <c r="D3" s="81"/>
      <c r="E3" s="81"/>
      <c r="F3" s="81"/>
      <c r="G3" s="81"/>
      <c r="H3" s="80"/>
      <c r="I3" s="80"/>
      <c r="J3" s="80"/>
      <c r="K3" s="80"/>
      <c r="L3" s="80"/>
    </row>
    <row r="4" spans="1:12" ht="12.75" customHeight="1">
      <c r="A4" s="81"/>
      <c r="B4" s="81"/>
      <c r="C4" s="81"/>
      <c r="D4" s="81"/>
      <c r="E4" s="81"/>
      <c r="F4" s="81"/>
      <c r="G4" s="81"/>
      <c r="H4" s="80"/>
      <c r="I4" s="80"/>
      <c r="J4" s="80"/>
      <c r="K4" s="80"/>
      <c r="L4" s="80"/>
    </row>
    <row r="5" spans="1:12" ht="12.75" customHeight="1">
      <c r="A5" s="81"/>
      <c r="B5" s="81"/>
      <c r="C5" s="81"/>
      <c r="D5" s="81"/>
      <c r="E5" s="81"/>
      <c r="F5" s="81"/>
      <c r="G5" s="81"/>
      <c r="H5" s="80"/>
      <c r="I5" s="80"/>
      <c r="J5" s="80"/>
      <c r="K5" s="80"/>
      <c r="L5" s="80"/>
    </row>
    <row r="6" spans="1:12" ht="12.75" customHeight="1">
      <c r="A6" s="81"/>
      <c r="B6" s="81"/>
      <c r="C6" s="81"/>
      <c r="D6" s="81"/>
      <c r="E6" s="81"/>
      <c r="F6" s="81"/>
      <c r="G6" s="81"/>
      <c r="H6" s="80"/>
      <c r="I6" s="80"/>
      <c r="J6" s="80"/>
      <c r="K6" s="80"/>
      <c r="L6" s="80"/>
    </row>
    <row r="7" spans="1:12" ht="12.75" customHeight="1">
      <c r="A7" s="81"/>
      <c r="B7" s="81"/>
      <c r="C7" s="81"/>
      <c r="D7" s="81"/>
      <c r="E7" s="81"/>
      <c r="F7" s="81"/>
      <c r="G7" s="81"/>
      <c r="H7" s="80"/>
      <c r="I7" s="80"/>
      <c r="J7" s="80"/>
      <c r="K7" s="80"/>
      <c r="L7" s="80"/>
    </row>
    <row r="8" spans="1:12" ht="12.75" customHeight="1">
      <c r="A8" s="81"/>
      <c r="B8" s="81"/>
      <c r="C8" s="81"/>
      <c r="D8" s="81"/>
      <c r="E8" s="81"/>
      <c r="F8" s="81"/>
      <c r="G8" s="81"/>
      <c r="H8" s="80"/>
      <c r="I8" s="80"/>
      <c r="J8" s="80"/>
      <c r="K8" s="80"/>
      <c r="L8" s="80"/>
    </row>
    <row r="9" spans="1:12" ht="12.75" customHeight="1">
      <c r="A9" s="81"/>
      <c r="B9" s="81"/>
      <c r="C9" s="81"/>
      <c r="D9" s="81"/>
      <c r="E9" s="81"/>
      <c r="F9" s="81"/>
      <c r="G9" s="81"/>
      <c r="H9" s="80"/>
      <c r="I9" s="80"/>
      <c r="J9" s="80"/>
      <c r="K9" s="80"/>
      <c r="L9" s="80"/>
    </row>
    <row r="10" spans="1:12" ht="12.75" customHeight="1">
      <c r="A10" s="81"/>
      <c r="B10" s="81"/>
      <c r="C10" s="81"/>
      <c r="D10" s="81"/>
      <c r="E10" s="81"/>
      <c r="F10" s="81"/>
      <c r="G10" s="81"/>
      <c r="H10" s="80"/>
      <c r="I10" s="80"/>
      <c r="J10" s="80"/>
      <c r="K10" s="80"/>
      <c r="L10" s="80"/>
    </row>
    <row r="11" spans="1:12" ht="12.75" customHeight="1">
      <c r="A11" s="81"/>
      <c r="B11" s="81"/>
      <c r="C11" s="81"/>
      <c r="D11" s="81"/>
      <c r="E11" s="81"/>
      <c r="F11" s="81"/>
      <c r="G11" s="81"/>
      <c r="H11" s="80"/>
      <c r="I11" s="80"/>
      <c r="J11" s="80"/>
      <c r="K11" s="80"/>
      <c r="L11" s="80"/>
    </row>
    <row r="12" spans="1:12" ht="12.75" customHeight="1">
      <c r="A12" s="81"/>
      <c r="B12" s="81"/>
      <c r="C12" s="81"/>
      <c r="D12" s="81"/>
      <c r="E12" s="81"/>
      <c r="F12" s="81"/>
      <c r="G12" s="81"/>
      <c r="H12" s="80"/>
      <c r="I12" s="80"/>
      <c r="J12" s="80"/>
      <c r="K12" s="80"/>
      <c r="L12" s="80"/>
    </row>
    <row r="13" spans="1:12" ht="12.75" customHeight="1">
      <c r="A13" s="81"/>
      <c r="B13" s="81"/>
      <c r="C13" s="81"/>
      <c r="D13" s="81"/>
      <c r="E13" s="81"/>
      <c r="F13" s="81"/>
      <c r="G13" s="81"/>
      <c r="H13" s="80"/>
      <c r="I13" s="80"/>
      <c r="J13" s="80"/>
      <c r="K13" s="80"/>
      <c r="L13" s="80"/>
    </row>
    <row r="14" spans="1:12" ht="12.75" customHeight="1">
      <c r="A14" s="81"/>
      <c r="B14" s="81"/>
      <c r="C14" s="81"/>
      <c r="D14" s="81"/>
      <c r="E14" s="81"/>
      <c r="F14" s="81"/>
      <c r="G14" s="81"/>
      <c r="H14" s="80"/>
      <c r="I14" s="80"/>
      <c r="J14" s="80"/>
      <c r="K14" s="80"/>
      <c r="L14" s="80"/>
    </row>
    <row r="15" spans="1:12" ht="12.75" customHeight="1">
      <c r="A15" s="81"/>
      <c r="B15" s="81"/>
      <c r="C15" s="81"/>
      <c r="D15" s="81"/>
      <c r="E15" s="81"/>
      <c r="F15" s="81"/>
      <c r="G15" s="81"/>
      <c r="H15" s="80"/>
      <c r="I15" s="80"/>
      <c r="J15" s="80"/>
      <c r="K15" s="80"/>
      <c r="L15" s="80"/>
    </row>
    <row r="16" spans="1:12" ht="12.75" customHeight="1">
      <c r="A16" s="81"/>
      <c r="B16" s="81"/>
      <c r="C16" s="81"/>
      <c r="D16" s="81"/>
      <c r="E16" s="81"/>
      <c r="F16" s="81"/>
      <c r="G16" s="81"/>
      <c r="H16" s="80"/>
      <c r="I16" s="80"/>
      <c r="J16" s="80"/>
      <c r="K16" s="80"/>
      <c r="L16" s="80"/>
    </row>
    <row r="17" spans="1:12" ht="12.75" customHeight="1">
      <c r="A17" s="81"/>
      <c r="B17" s="81"/>
      <c r="C17" s="81"/>
      <c r="D17" s="81"/>
      <c r="E17" s="81"/>
      <c r="F17" s="81"/>
      <c r="G17" s="81"/>
      <c r="H17" s="80"/>
      <c r="I17" s="80"/>
      <c r="J17" s="80"/>
      <c r="K17" s="80"/>
      <c r="L17" s="80"/>
    </row>
    <row r="18" spans="1:12" ht="12.75" customHeight="1">
      <c r="A18" s="81"/>
      <c r="B18" s="81"/>
      <c r="C18" s="81"/>
      <c r="D18" s="81"/>
      <c r="E18" s="81"/>
      <c r="F18" s="81"/>
      <c r="G18" s="81"/>
      <c r="H18" s="80"/>
      <c r="I18" s="80"/>
      <c r="J18" s="80"/>
      <c r="K18" s="80"/>
      <c r="L18" s="80"/>
    </row>
    <row r="19" spans="1:12" ht="12.75" customHeight="1">
      <c r="A19" s="81"/>
      <c r="B19" s="81"/>
      <c r="C19" s="81"/>
      <c r="D19" s="81"/>
      <c r="E19" s="81"/>
      <c r="F19" s="81"/>
      <c r="G19" s="81"/>
      <c r="H19" s="80"/>
      <c r="I19" s="80"/>
      <c r="J19" s="80"/>
      <c r="K19" s="80"/>
      <c r="L19" s="80"/>
    </row>
    <row r="20" spans="1:12" ht="12.75" customHeight="1">
      <c r="A20" s="81"/>
      <c r="B20" s="81"/>
      <c r="C20" s="81"/>
      <c r="D20" s="81"/>
      <c r="E20" s="81"/>
      <c r="F20" s="81"/>
      <c r="G20" s="81"/>
      <c r="H20" s="80"/>
      <c r="I20" s="80"/>
      <c r="J20" s="80"/>
      <c r="K20" s="80"/>
      <c r="L20" s="80"/>
    </row>
    <row r="21" spans="1:12" ht="12.75" customHeight="1">
      <c r="A21" s="81"/>
      <c r="B21" s="81"/>
      <c r="C21" s="81"/>
      <c r="D21" s="81"/>
      <c r="E21" s="81"/>
      <c r="F21" s="81"/>
      <c r="G21" s="81"/>
      <c r="H21" s="80"/>
      <c r="I21" s="80"/>
      <c r="J21" s="80"/>
      <c r="K21" s="80"/>
      <c r="L21" s="80"/>
    </row>
    <row r="22" spans="1:12" ht="12.75" customHeight="1">
      <c r="A22" s="81"/>
      <c r="B22" s="81"/>
      <c r="C22" s="81"/>
      <c r="D22" s="81"/>
      <c r="E22" s="81"/>
      <c r="F22" s="81"/>
      <c r="G22" s="81"/>
      <c r="H22" s="80"/>
      <c r="I22" s="80"/>
      <c r="J22" s="80"/>
      <c r="K22" s="80"/>
      <c r="L22" s="80"/>
    </row>
    <row r="23" spans="1:12" ht="12.75" customHeight="1"/>
    <row r="24" spans="1:12" ht="12.75" customHeight="1"/>
    <row r="25" spans="1:12" ht="12.75" customHeight="1"/>
    <row r="26" spans="1:12" ht="12.75" customHeight="1"/>
    <row r="27" spans="1:12" ht="12.75" customHeight="1"/>
    <row r="28" spans="1:12" ht="15.9" customHeight="1"/>
    <row r="29" spans="1:12" ht="13.8" thickBot="1"/>
    <row r="30" spans="1:12" ht="36.6" thickBot="1">
      <c r="A30" s="521" t="s">
        <v>241</v>
      </c>
      <c r="B30" s="1039" t="s">
        <v>425</v>
      </c>
      <c r="C30" s="1040" t="s">
        <v>488</v>
      </c>
      <c r="D30" s="1039" t="s">
        <v>489</v>
      </c>
      <c r="E30" s="1040" t="s">
        <v>490</v>
      </c>
    </row>
    <row r="31" spans="1:12" ht="18" customHeight="1">
      <c r="A31" s="1067">
        <v>2009</v>
      </c>
      <c r="B31" s="1083">
        <v>12342</v>
      </c>
      <c r="C31" s="1084">
        <v>0</v>
      </c>
      <c r="D31" s="1085">
        <f>B31-C31</f>
        <v>12342</v>
      </c>
      <c r="E31" s="1086">
        <f>C31/B31</f>
        <v>0</v>
      </c>
    </row>
    <row r="32" spans="1:12" ht="18" customHeight="1">
      <c r="A32" s="192">
        <v>2010</v>
      </c>
      <c r="B32" s="1041">
        <v>13631</v>
      </c>
      <c r="C32" s="1042">
        <v>0</v>
      </c>
      <c r="D32" s="1043">
        <f t="shared" ref="D32:D43" si="0">B32-C32</f>
        <v>13631</v>
      </c>
      <c r="E32" s="1044">
        <f t="shared" ref="E32:E43" si="1">C32/B32</f>
        <v>0</v>
      </c>
    </row>
    <row r="33" spans="1:6" ht="18" customHeight="1">
      <c r="A33" s="192">
        <v>2011</v>
      </c>
      <c r="B33" s="1041">
        <v>13537</v>
      </c>
      <c r="C33" s="1042">
        <v>0</v>
      </c>
      <c r="D33" s="1043">
        <f t="shared" si="0"/>
        <v>13537</v>
      </c>
      <c r="E33" s="1044">
        <f t="shared" si="1"/>
        <v>0</v>
      </c>
    </row>
    <row r="34" spans="1:6" ht="18" customHeight="1">
      <c r="A34" s="192">
        <v>2012</v>
      </c>
      <c r="B34" s="1041">
        <v>14867</v>
      </c>
      <c r="C34" s="1042">
        <v>0</v>
      </c>
      <c r="D34" s="1043">
        <f t="shared" si="0"/>
        <v>14867</v>
      </c>
      <c r="E34" s="1044">
        <f t="shared" si="1"/>
        <v>0</v>
      </c>
    </row>
    <row r="35" spans="1:6" ht="18" customHeight="1">
      <c r="A35" s="192">
        <v>2013</v>
      </c>
      <c r="B35" s="1041">
        <v>20028</v>
      </c>
      <c r="C35" s="1042">
        <v>0</v>
      </c>
      <c r="D35" s="1043">
        <f t="shared" si="0"/>
        <v>20028</v>
      </c>
      <c r="E35" s="1044">
        <f t="shared" si="1"/>
        <v>0</v>
      </c>
    </row>
    <row r="36" spans="1:6" ht="18" customHeight="1">
      <c r="A36" s="192">
        <v>2014</v>
      </c>
      <c r="B36" s="1041">
        <v>20680</v>
      </c>
      <c r="C36" s="1042">
        <v>0</v>
      </c>
      <c r="D36" s="1043">
        <f t="shared" si="0"/>
        <v>20680</v>
      </c>
      <c r="E36" s="1044">
        <f t="shared" si="1"/>
        <v>0</v>
      </c>
    </row>
    <row r="37" spans="1:6" ht="18" customHeight="1">
      <c r="A37" s="192">
        <v>2015</v>
      </c>
      <c r="B37" s="1041">
        <v>23643</v>
      </c>
      <c r="C37" s="1042">
        <v>0</v>
      </c>
      <c r="D37" s="1043">
        <f t="shared" si="0"/>
        <v>23643</v>
      </c>
      <c r="E37" s="1044">
        <f t="shared" si="1"/>
        <v>0</v>
      </c>
    </row>
    <row r="38" spans="1:6" ht="18" customHeight="1">
      <c r="A38" s="192">
        <v>2016</v>
      </c>
      <c r="B38" s="1041">
        <v>22377</v>
      </c>
      <c r="C38" s="1042">
        <v>0</v>
      </c>
      <c r="D38" s="1043">
        <f t="shared" si="0"/>
        <v>22377</v>
      </c>
      <c r="E38" s="1044">
        <f t="shared" si="1"/>
        <v>0</v>
      </c>
    </row>
    <row r="39" spans="1:6" ht="18" customHeight="1">
      <c r="A39" s="192">
        <v>2017</v>
      </c>
      <c r="B39" s="1041">
        <v>22403</v>
      </c>
      <c r="C39" s="1042">
        <v>0</v>
      </c>
      <c r="D39" s="1043">
        <f t="shared" si="0"/>
        <v>22403</v>
      </c>
      <c r="E39" s="1044">
        <f t="shared" si="1"/>
        <v>0</v>
      </c>
    </row>
    <row r="40" spans="1:6" ht="18" customHeight="1">
      <c r="A40" s="192">
        <v>2018</v>
      </c>
      <c r="B40" s="1041">
        <v>22618</v>
      </c>
      <c r="C40" s="1045">
        <f>76+60</f>
        <v>136</v>
      </c>
      <c r="D40" s="1043">
        <f t="shared" si="0"/>
        <v>22482</v>
      </c>
      <c r="E40" s="1044">
        <f t="shared" si="1"/>
        <v>6.0129100716243703E-3</v>
      </c>
    </row>
    <row r="41" spans="1:6" customFormat="1" ht="18" customHeight="1">
      <c r="A41" s="192">
        <v>2019</v>
      </c>
      <c r="B41" s="1041">
        <v>21823</v>
      </c>
      <c r="C41" s="1042">
        <f>588+273</f>
        <v>861</v>
      </c>
      <c r="D41" s="1043">
        <f t="shared" si="0"/>
        <v>20962</v>
      </c>
      <c r="E41" s="1044">
        <f t="shared" si="1"/>
        <v>3.9453787288640428E-2</v>
      </c>
      <c r="F41" s="42"/>
    </row>
    <row r="42" spans="1:6" customFormat="1" ht="18" customHeight="1">
      <c r="A42" s="192">
        <v>2020</v>
      </c>
      <c r="B42" s="1041">
        <v>20902</v>
      </c>
      <c r="C42" s="1042">
        <f>6303+1549</f>
        <v>7852</v>
      </c>
      <c r="D42" s="1043">
        <f t="shared" si="0"/>
        <v>13050</v>
      </c>
      <c r="E42" s="1044">
        <f t="shared" si="1"/>
        <v>0.37565783178643192</v>
      </c>
      <c r="F42" s="42"/>
    </row>
    <row r="43" spans="1:6" customFormat="1" ht="18" customHeight="1" thickBot="1">
      <c r="A43" s="973">
        <v>2021</v>
      </c>
      <c r="B43" s="1046">
        <v>25038</v>
      </c>
      <c r="C43" s="1047">
        <f>8986+2778</f>
        <v>11764</v>
      </c>
      <c r="D43" s="1048">
        <f t="shared" si="0"/>
        <v>13274</v>
      </c>
      <c r="E43" s="1049">
        <f t="shared" si="1"/>
        <v>0.46984583433181565</v>
      </c>
      <c r="F43" s="42"/>
    </row>
    <row r="44" spans="1:6" customFormat="1" ht="14.4">
      <c r="A44" s="42"/>
      <c r="B44" s="42"/>
      <c r="C44" s="42"/>
      <c r="D44" s="42"/>
      <c r="E44" s="42"/>
      <c r="F44" s="42"/>
    </row>
    <row r="45" spans="1:6" customFormat="1" ht="14.4"/>
    <row r="46" spans="1:6" customFormat="1" ht="14.4"/>
    <row r="47" spans="1:6" customFormat="1" ht="14.4"/>
    <row r="48" spans="1:6" customFormat="1" ht="14.4"/>
    <row r="49" customFormat="1" ht="14.4"/>
    <row r="50" customFormat="1" ht="14.4"/>
    <row r="51" customFormat="1" ht="14.4"/>
    <row r="52" customFormat="1" ht="14.4"/>
  </sheetData>
  <printOptions horizontalCentered="1"/>
  <pageMargins left="0" right="0" top="0.35433070866141736" bottom="0.31496062992125984" header="0" footer="0.19685039370078741"/>
  <pageSetup paperSize="9" scale="80"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44"/>
  <sheetViews>
    <sheetView zoomScaleNormal="100" workbookViewId="0"/>
  </sheetViews>
  <sheetFormatPr baseColWidth="10" defaultRowHeight="13.2"/>
  <cols>
    <col min="1" max="1" width="11.44140625" style="42"/>
    <col min="2" max="2" width="13.44140625" style="42" customWidth="1"/>
    <col min="3" max="4" width="14.6640625" style="42" customWidth="1"/>
    <col min="5" max="5" width="13.109375" style="42" customWidth="1"/>
    <col min="6" max="258" width="11.44140625" style="42"/>
    <col min="259" max="260" width="14.6640625" style="42" customWidth="1"/>
    <col min="261" max="514" width="11.44140625" style="42"/>
    <col min="515" max="516" width="14.6640625" style="42" customWidth="1"/>
    <col min="517" max="770" width="11.44140625" style="42"/>
    <col min="771" max="772" width="14.6640625" style="42" customWidth="1"/>
    <col min="773" max="1026" width="11.44140625" style="42"/>
    <col min="1027" max="1028" width="14.6640625" style="42" customWidth="1"/>
    <col min="1029" max="1282" width="11.44140625" style="42"/>
    <col min="1283" max="1284" width="14.6640625" style="42" customWidth="1"/>
    <col min="1285" max="1538" width="11.44140625" style="42"/>
    <col min="1539" max="1540" width="14.6640625" style="42" customWidth="1"/>
    <col min="1541" max="1794" width="11.44140625" style="42"/>
    <col min="1795" max="1796" width="14.6640625" style="42" customWidth="1"/>
    <col min="1797" max="2050" width="11.44140625" style="42"/>
    <col min="2051" max="2052" width="14.6640625" style="42" customWidth="1"/>
    <col min="2053" max="2306" width="11.44140625" style="42"/>
    <col min="2307" max="2308" width="14.6640625" style="42" customWidth="1"/>
    <col min="2309" max="2562" width="11.44140625" style="42"/>
    <col min="2563" max="2564" width="14.6640625" style="42" customWidth="1"/>
    <col min="2565" max="2818" width="11.44140625" style="42"/>
    <col min="2819" max="2820" width="14.6640625" style="42" customWidth="1"/>
    <col min="2821" max="3074" width="11.44140625" style="42"/>
    <col min="3075" max="3076" width="14.6640625" style="42" customWidth="1"/>
    <col min="3077" max="3330" width="11.44140625" style="42"/>
    <col min="3331" max="3332" width="14.6640625" style="42" customWidth="1"/>
    <col min="3333" max="3586" width="11.44140625" style="42"/>
    <col min="3587" max="3588" width="14.6640625" style="42" customWidth="1"/>
    <col min="3589" max="3842" width="11.44140625" style="42"/>
    <col min="3843" max="3844" width="14.6640625" style="42" customWidth="1"/>
    <col min="3845" max="4098" width="11.44140625" style="42"/>
    <col min="4099" max="4100" width="14.6640625" style="42" customWidth="1"/>
    <col min="4101" max="4354" width="11.44140625" style="42"/>
    <col min="4355" max="4356" width="14.6640625" style="42" customWidth="1"/>
    <col min="4357" max="4610" width="11.44140625" style="42"/>
    <col min="4611" max="4612" width="14.6640625" style="42" customWidth="1"/>
    <col min="4613" max="4866" width="11.44140625" style="42"/>
    <col min="4867" max="4868" width="14.6640625" style="42" customWidth="1"/>
    <col min="4869" max="5122" width="11.44140625" style="42"/>
    <col min="5123" max="5124" width="14.6640625" style="42" customWidth="1"/>
    <col min="5125" max="5378" width="11.44140625" style="42"/>
    <col min="5379" max="5380" width="14.6640625" style="42" customWidth="1"/>
    <col min="5381" max="5634" width="11.44140625" style="42"/>
    <col min="5635" max="5636" width="14.6640625" style="42" customWidth="1"/>
    <col min="5637" max="5890" width="11.44140625" style="42"/>
    <col min="5891" max="5892" width="14.6640625" style="42" customWidth="1"/>
    <col min="5893" max="6146" width="11.44140625" style="42"/>
    <col min="6147" max="6148" width="14.6640625" style="42" customWidth="1"/>
    <col min="6149" max="6402" width="11.44140625" style="42"/>
    <col min="6403" max="6404" width="14.6640625" style="42" customWidth="1"/>
    <col min="6405" max="6658" width="11.44140625" style="42"/>
    <col min="6659" max="6660" width="14.6640625" style="42" customWidth="1"/>
    <col min="6661" max="6914" width="11.44140625" style="42"/>
    <col min="6915" max="6916" width="14.6640625" style="42" customWidth="1"/>
    <col min="6917" max="7170" width="11.44140625" style="42"/>
    <col min="7171" max="7172" width="14.6640625" style="42" customWidth="1"/>
    <col min="7173" max="7426" width="11.44140625" style="42"/>
    <col min="7427" max="7428" width="14.6640625" style="42" customWidth="1"/>
    <col min="7429" max="7682" width="11.44140625" style="42"/>
    <col min="7683" max="7684" width="14.6640625" style="42" customWidth="1"/>
    <col min="7685" max="7938" width="11.44140625" style="42"/>
    <col min="7939" max="7940" width="14.6640625" style="42" customWidth="1"/>
    <col min="7941" max="8194" width="11.44140625" style="42"/>
    <col min="8195" max="8196" width="14.6640625" style="42" customWidth="1"/>
    <col min="8197" max="8450" width="11.44140625" style="42"/>
    <col min="8451" max="8452" width="14.6640625" style="42" customWidth="1"/>
    <col min="8453" max="8706" width="11.44140625" style="42"/>
    <col min="8707" max="8708" width="14.6640625" style="42" customWidth="1"/>
    <col min="8709" max="8962" width="11.44140625" style="42"/>
    <col min="8963" max="8964" width="14.6640625" style="42" customWidth="1"/>
    <col min="8965" max="9218" width="11.44140625" style="42"/>
    <col min="9219" max="9220" width="14.6640625" style="42" customWidth="1"/>
    <col min="9221" max="9474" width="11.44140625" style="42"/>
    <col min="9475" max="9476" width="14.6640625" style="42" customWidth="1"/>
    <col min="9477" max="9730" width="11.44140625" style="42"/>
    <col min="9731" max="9732" width="14.6640625" style="42" customWidth="1"/>
    <col min="9733" max="9986" width="11.44140625" style="42"/>
    <col min="9987" max="9988" width="14.6640625" style="42" customWidth="1"/>
    <col min="9989" max="10242" width="11.44140625" style="42"/>
    <col min="10243" max="10244" width="14.6640625" style="42" customWidth="1"/>
    <col min="10245" max="10498" width="11.44140625" style="42"/>
    <col min="10499" max="10500" width="14.6640625" style="42" customWidth="1"/>
    <col min="10501" max="10754" width="11.44140625" style="42"/>
    <col min="10755" max="10756" width="14.6640625" style="42" customWidth="1"/>
    <col min="10757" max="11010" width="11.44140625" style="42"/>
    <col min="11011" max="11012" width="14.6640625" style="42" customWidth="1"/>
    <col min="11013" max="11266" width="11.44140625" style="42"/>
    <col min="11267" max="11268" width="14.6640625" style="42" customWidth="1"/>
    <col min="11269" max="11522" width="11.44140625" style="42"/>
    <col min="11523" max="11524" width="14.6640625" style="42" customWidth="1"/>
    <col min="11525" max="11778" width="11.44140625" style="42"/>
    <col min="11779" max="11780" width="14.6640625" style="42" customWidth="1"/>
    <col min="11781" max="12034" width="11.44140625" style="42"/>
    <col min="12035" max="12036" width="14.6640625" style="42" customWidth="1"/>
    <col min="12037" max="12290" width="11.44140625" style="42"/>
    <col min="12291" max="12292" width="14.6640625" style="42" customWidth="1"/>
    <col min="12293" max="12546" width="11.44140625" style="42"/>
    <col min="12547" max="12548" width="14.6640625" style="42" customWidth="1"/>
    <col min="12549" max="12802" width="11.44140625" style="42"/>
    <col min="12803" max="12804" width="14.6640625" style="42" customWidth="1"/>
    <col min="12805" max="13058" width="11.44140625" style="42"/>
    <col min="13059" max="13060" width="14.6640625" style="42" customWidth="1"/>
    <col min="13061" max="13314" width="11.44140625" style="42"/>
    <col min="13315" max="13316" width="14.6640625" style="42" customWidth="1"/>
    <col min="13317" max="13570" width="11.44140625" style="42"/>
    <col min="13571" max="13572" width="14.6640625" style="42" customWidth="1"/>
    <col min="13573" max="13826" width="11.44140625" style="42"/>
    <col min="13827" max="13828" width="14.6640625" style="42" customWidth="1"/>
    <col min="13829" max="14082" width="11.44140625" style="42"/>
    <col min="14083" max="14084" width="14.6640625" style="42" customWidth="1"/>
    <col min="14085" max="14338" width="11.44140625" style="42"/>
    <col min="14339" max="14340" width="14.6640625" style="42" customWidth="1"/>
    <col min="14341" max="14594" width="11.44140625" style="42"/>
    <col min="14595" max="14596" width="14.6640625" style="42" customWidth="1"/>
    <col min="14597" max="14850" width="11.44140625" style="42"/>
    <col min="14851" max="14852" width="14.6640625" style="42" customWidth="1"/>
    <col min="14853" max="15106" width="11.44140625" style="42"/>
    <col min="15107" max="15108" width="14.6640625" style="42" customWidth="1"/>
    <col min="15109" max="15362" width="11.44140625" style="42"/>
    <col min="15363" max="15364" width="14.6640625" style="42" customWidth="1"/>
    <col min="15365" max="15618" width="11.44140625" style="42"/>
    <col min="15619" max="15620" width="14.6640625" style="42" customWidth="1"/>
    <col min="15621" max="15874" width="11.44140625" style="42"/>
    <col min="15875" max="15876" width="14.6640625" style="42" customWidth="1"/>
    <col min="15877" max="16130" width="11.44140625" style="42"/>
    <col min="16131" max="16132" width="14.6640625" style="42" customWidth="1"/>
    <col min="16133" max="16384" width="11.44140625" style="42"/>
  </cols>
  <sheetData>
    <row r="1" spans="1:9" ht="30" customHeight="1">
      <c r="A1" s="81" t="s">
        <v>491</v>
      </c>
      <c r="B1" s="81"/>
      <c r="C1" s="81"/>
      <c r="D1" s="81"/>
      <c r="E1" s="81"/>
      <c r="F1" s="81"/>
      <c r="G1" s="81"/>
      <c r="H1" s="80"/>
      <c r="I1" s="80"/>
    </row>
    <row r="2" spans="1:9">
      <c r="B2" s="82"/>
    </row>
    <row r="3" spans="1:9">
      <c r="B3" s="82"/>
    </row>
    <row r="4" spans="1:9">
      <c r="B4" s="82"/>
    </row>
    <row r="5" spans="1:9">
      <c r="B5" s="82"/>
    </row>
    <row r="6" spans="1:9">
      <c r="B6" s="82"/>
    </row>
    <row r="7" spans="1:9">
      <c r="B7" s="82"/>
    </row>
    <row r="8" spans="1:9">
      <c r="B8" s="82"/>
    </row>
    <row r="9" spans="1:9">
      <c r="B9" s="82"/>
    </row>
    <row r="10" spans="1:9">
      <c r="B10" s="82"/>
    </row>
    <row r="11" spans="1:9">
      <c r="B11" s="82"/>
    </row>
    <row r="12" spans="1:9">
      <c r="B12" s="82"/>
    </row>
    <row r="13" spans="1:9">
      <c r="B13" s="82"/>
    </row>
    <row r="14" spans="1:9">
      <c r="B14" s="82"/>
    </row>
    <row r="15" spans="1:9">
      <c r="B15" s="82"/>
    </row>
    <row r="16" spans="1:9">
      <c r="B16" s="82"/>
    </row>
    <row r="17" spans="1:5">
      <c r="B17" s="82"/>
    </row>
    <row r="26" spans="1:5">
      <c r="B26" s="244" t="s">
        <v>492</v>
      </c>
    </row>
    <row r="28" spans="1:5">
      <c r="A28" s="762"/>
    </row>
    <row r="29" spans="1:5" ht="13.8" thickBot="1"/>
    <row r="30" spans="1:5" ht="36.6" thickBot="1">
      <c r="A30" s="969" t="s">
        <v>241</v>
      </c>
      <c r="B30" s="498" t="s">
        <v>425</v>
      </c>
      <c r="C30" s="1040" t="s">
        <v>488</v>
      </c>
      <c r="D30" s="1039" t="s">
        <v>489</v>
      </c>
      <c r="E30" s="517" t="s">
        <v>490</v>
      </c>
    </row>
    <row r="31" spans="1:5" ht="18" customHeight="1">
      <c r="A31" s="1070">
        <v>2009</v>
      </c>
      <c r="B31" s="1080">
        <v>49726</v>
      </c>
      <c r="C31" s="1080">
        <v>72</v>
      </c>
      <c r="D31" s="1081">
        <f>B31-C31</f>
        <v>49654</v>
      </c>
      <c r="E31" s="1082">
        <f>C31/B31</f>
        <v>1.4479346820576761E-3</v>
      </c>
    </row>
    <row r="32" spans="1:5" ht="18" customHeight="1">
      <c r="A32" s="276">
        <v>2010</v>
      </c>
      <c r="B32" s="1050">
        <v>46386</v>
      </c>
      <c r="C32" s="1050">
        <v>117</v>
      </c>
      <c r="D32" s="1051">
        <f t="shared" ref="D32:D43" si="0">B32-C32</f>
        <v>46269</v>
      </c>
      <c r="E32" s="1052">
        <f t="shared" ref="E32:E43" si="1">C32/B32</f>
        <v>2.5223127667830811E-3</v>
      </c>
    </row>
    <row r="33" spans="1:5" ht="18" customHeight="1">
      <c r="A33" s="276">
        <v>2011</v>
      </c>
      <c r="B33" s="1050">
        <v>41768</v>
      </c>
      <c r="C33" s="1050">
        <v>11911</v>
      </c>
      <c r="D33" s="1051">
        <f t="shared" si="0"/>
        <v>29857</v>
      </c>
      <c r="E33" s="1052">
        <f t="shared" si="1"/>
        <v>0.28517046542807889</v>
      </c>
    </row>
    <row r="34" spans="1:5" ht="18" customHeight="1">
      <c r="A34" s="276">
        <v>2012</v>
      </c>
      <c r="B34" s="1050">
        <v>38759</v>
      </c>
      <c r="C34" s="1050">
        <v>22727</v>
      </c>
      <c r="D34" s="1051">
        <f t="shared" si="0"/>
        <v>16032</v>
      </c>
      <c r="E34" s="1052">
        <f t="shared" si="1"/>
        <v>0.58636703733326456</v>
      </c>
    </row>
    <row r="35" spans="1:5" ht="18" customHeight="1">
      <c r="A35" s="276">
        <v>2013</v>
      </c>
      <c r="B35" s="1050">
        <v>37737</v>
      </c>
      <c r="C35" s="1050">
        <v>23223</v>
      </c>
      <c r="D35" s="1051">
        <f t="shared" si="0"/>
        <v>14514</v>
      </c>
      <c r="E35" s="1052">
        <f t="shared" si="1"/>
        <v>0.6153907305827172</v>
      </c>
    </row>
    <row r="36" spans="1:5" ht="18" customHeight="1">
      <c r="A36" s="276">
        <v>2014</v>
      </c>
      <c r="B36" s="1050">
        <v>38857</v>
      </c>
      <c r="C36" s="1050">
        <v>23483</v>
      </c>
      <c r="D36" s="1051">
        <f t="shared" si="0"/>
        <v>15374</v>
      </c>
      <c r="E36" s="1052">
        <f t="shared" si="1"/>
        <v>0.60434413361813832</v>
      </c>
    </row>
    <row r="37" spans="1:5" ht="18" customHeight="1">
      <c r="A37" s="276">
        <v>2015</v>
      </c>
      <c r="B37" s="1050">
        <v>38984</v>
      </c>
      <c r="C37" s="1050">
        <v>23892</v>
      </c>
      <c r="D37" s="1051">
        <f t="shared" si="0"/>
        <v>15092</v>
      </c>
      <c r="E37" s="1052">
        <f t="shared" si="1"/>
        <v>0.61286681715575619</v>
      </c>
    </row>
    <row r="38" spans="1:5" ht="18" customHeight="1">
      <c r="A38" s="276">
        <v>2016</v>
      </c>
      <c r="B38" s="1050">
        <v>39181</v>
      </c>
      <c r="C38" s="1050">
        <v>24640</v>
      </c>
      <c r="D38" s="1051">
        <f t="shared" si="0"/>
        <v>14541</v>
      </c>
      <c r="E38" s="1052">
        <f t="shared" si="1"/>
        <v>0.62887624103519568</v>
      </c>
    </row>
    <row r="39" spans="1:5" ht="18" customHeight="1">
      <c r="A39" s="276">
        <v>2017</v>
      </c>
      <c r="B39" s="1050">
        <v>42498</v>
      </c>
      <c r="C39" s="1050">
        <v>25930</v>
      </c>
      <c r="D39" s="1051">
        <f t="shared" si="0"/>
        <v>16568</v>
      </c>
      <c r="E39" s="1052">
        <f t="shared" si="1"/>
        <v>0.6101463598286978</v>
      </c>
    </row>
    <row r="40" spans="1:5" ht="18" customHeight="1">
      <c r="A40" s="276">
        <v>2018</v>
      </c>
      <c r="B40" s="1050">
        <v>44060</v>
      </c>
      <c r="C40" s="1050">
        <v>28107</v>
      </c>
      <c r="D40" s="1051">
        <f t="shared" si="0"/>
        <v>15953</v>
      </c>
      <c r="E40" s="1052">
        <f t="shared" si="1"/>
        <v>0.6379255560599183</v>
      </c>
    </row>
    <row r="41" spans="1:5" ht="18" customHeight="1">
      <c r="A41" s="276">
        <v>2019</v>
      </c>
      <c r="B41" s="1050">
        <v>41265</v>
      </c>
      <c r="C41" s="1050">
        <v>24479</v>
      </c>
      <c r="D41" s="1051">
        <f t="shared" si="0"/>
        <v>16786</v>
      </c>
      <c r="E41" s="1052">
        <f t="shared" si="1"/>
        <v>0.59321458863443599</v>
      </c>
    </row>
    <row r="42" spans="1:5" ht="18" customHeight="1">
      <c r="A42" s="276">
        <v>2020</v>
      </c>
      <c r="B42" s="1050">
        <v>41572</v>
      </c>
      <c r="C42" s="1050">
        <v>24550</v>
      </c>
      <c r="D42" s="1051">
        <f t="shared" si="0"/>
        <v>17022</v>
      </c>
      <c r="E42" s="1052">
        <f t="shared" si="1"/>
        <v>0.59054171076686235</v>
      </c>
    </row>
    <row r="43" spans="1:5" ht="18" customHeight="1" thickBot="1">
      <c r="A43" s="983">
        <v>2021</v>
      </c>
      <c r="B43" s="1053">
        <v>51101</v>
      </c>
      <c r="C43" s="1053">
        <v>36321</v>
      </c>
      <c r="D43" s="1054">
        <f t="shared" si="0"/>
        <v>14780</v>
      </c>
      <c r="E43" s="1055">
        <f t="shared" si="1"/>
        <v>0.71076886949374762</v>
      </c>
    </row>
    <row r="44" spans="1:5" ht="18" customHeight="1"/>
  </sheetData>
  <printOptions horizontalCentered="1"/>
  <pageMargins left="0" right="0" top="0.35433070866141736" bottom="0.31496062992125984" header="0" footer="0.19685039370078741"/>
  <pageSetup paperSize="9" scale="86"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5"/>
  <sheetViews>
    <sheetView zoomScaleNormal="100" workbookViewId="0">
      <selection activeCell="I22" sqref="I22"/>
    </sheetView>
  </sheetViews>
  <sheetFormatPr baseColWidth="10" defaultRowHeight="13.2"/>
  <cols>
    <col min="1" max="1" width="31.88671875" style="42" customWidth="1"/>
    <col min="2" max="3" width="12" style="42" bestFit="1" customWidth="1"/>
    <col min="4" max="4" width="2.33203125" style="42" customWidth="1"/>
    <col min="5" max="256" width="11.44140625" style="42"/>
    <col min="257" max="257" width="34.6640625" style="42" customWidth="1"/>
    <col min="258" max="259" width="12" style="42" bestFit="1" customWidth="1"/>
    <col min="260" max="260" width="4.6640625" style="42" customWidth="1"/>
    <col min="261" max="512" width="11.44140625" style="42"/>
    <col min="513" max="513" width="34.6640625" style="42" customWidth="1"/>
    <col min="514" max="515" width="12" style="42" bestFit="1" customWidth="1"/>
    <col min="516" max="516" width="4.6640625" style="42" customWidth="1"/>
    <col min="517" max="768" width="11.44140625" style="42"/>
    <col min="769" max="769" width="34.6640625" style="42" customWidth="1"/>
    <col min="770" max="771" width="12" style="42" bestFit="1" customWidth="1"/>
    <col min="772" max="772" width="4.6640625" style="42" customWidth="1"/>
    <col min="773" max="1024" width="11.44140625" style="42"/>
    <col min="1025" max="1025" width="34.6640625" style="42" customWidth="1"/>
    <col min="1026" max="1027" width="12" style="42" bestFit="1" customWidth="1"/>
    <col min="1028" max="1028" width="4.6640625" style="42" customWidth="1"/>
    <col min="1029" max="1280" width="11.44140625" style="42"/>
    <col min="1281" max="1281" width="34.6640625" style="42" customWidth="1"/>
    <col min="1282" max="1283" width="12" style="42" bestFit="1" customWidth="1"/>
    <col min="1284" max="1284" width="4.6640625" style="42" customWidth="1"/>
    <col min="1285" max="1536" width="11.44140625" style="42"/>
    <col min="1537" max="1537" width="34.6640625" style="42" customWidth="1"/>
    <col min="1538" max="1539" width="12" style="42" bestFit="1" customWidth="1"/>
    <col min="1540" max="1540" width="4.6640625" style="42" customWidth="1"/>
    <col min="1541" max="1792" width="11.44140625" style="42"/>
    <col min="1793" max="1793" width="34.6640625" style="42" customWidth="1"/>
    <col min="1794" max="1795" width="12" style="42" bestFit="1" customWidth="1"/>
    <col min="1796" max="1796" width="4.6640625" style="42" customWidth="1"/>
    <col min="1797" max="2048" width="11.44140625" style="42"/>
    <col min="2049" max="2049" width="34.6640625" style="42" customWidth="1"/>
    <col min="2050" max="2051" width="12" style="42" bestFit="1" customWidth="1"/>
    <col min="2052" max="2052" width="4.6640625" style="42" customWidth="1"/>
    <col min="2053" max="2304" width="11.44140625" style="42"/>
    <col min="2305" max="2305" width="34.6640625" style="42" customWidth="1"/>
    <col min="2306" max="2307" width="12" style="42" bestFit="1" customWidth="1"/>
    <col min="2308" max="2308" width="4.6640625" style="42" customWidth="1"/>
    <col min="2309" max="2560" width="11.44140625" style="42"/>
    <col min="2561" max="2561" width="34.6640625" style="42" customWidth="1"/>
    <col min="2562" max="2563" width="12" style="42" bestFit="1" customWidth="1"/>
    <col min="2564" max="2564" width="4.6640625" style="42" customWidth="1"/>
    <col min="2565" max="2816" width="11.44140625" style="42"/>
    <col min="2817" max="2817" width="34.6640625" style="42" customWidth="1"/>
    <col min="2818" max="2819" width="12" style="42" bestFit="1" customWidth="1"/>
    <col min="2820" max="2820" width="4.6640625" style="42" customWidth="1"/>
    <col min="2821" max="3072" width="11.44140625" style="42"/>
    <col min="3073" max="3073" width="34.6640625" style="42" customWidth="1"/>
    <col min="3074" max="3075" width="12" style="42" bestFit="1" customWidth="1"/>
    <col min="3076" max="3076" width="4.6640625" style="42" customWidth="1"/>
    <col min="3077" max="3328" width="11.44140625" style="42"/>
    <col min="3329" max="3329" width="34.6640625" style="42" customWidth="1"/>
    <col min="3330" max="3331" width="12" style="42" bestFit="1" customWidth="1"/>
    <col min="3332" max="3332" width="4.6640625" style="42" customWidth="1"/>
    <col min="3333" max="3584" width="11.44140625" style="42"/>
    <col min="3585" max="3585" width="34.6640625" style="42" customWidth="1"/>
    <col min="3586" max="3587" width="12" style="42" bestFit="1" customWidth="1"/>
    <col min="3588" max="3588" width="4.6640625" style="42" customWidth="1"/>
    <col min="3589" max="3840" width="11.44140625" style="42"/>
    <col min="3841" max="3841" width="34.6640625" style="42" customWidth="1"/>
    <col min="3842" max="3843" width="12" style="42" bestFit="1" customWidth="1"/>
    <col min="3844" max="3844" width="4.6640625" style="42" customWidth="1"/>
    <col min="3845" max="4096" width="11.44140625" style="42"/>
    <col min="4097" max="4097" width="34.6640625" style="42" customWidth="1"/>
    <col min="4098" max="4099" width="12" style="42" bestFit="1" customWidth="1"/>
    <col min="4100" max="4100" width="4.6640625" style="42" customWidth="1"/>
    <col min="4101" max="4352" width="11.44140625" style="42"/>
    <col min="4353" max="4353" width="34.6640625" style="42" customWidth="1"/>
    <col min="4354" max="4355" width="12" style="42" bestFit="1" customWidth="1"/>
    <col min="4356" max="4356" width="4.6640625" style="42" customWidth="1"/>
    <col min="4357" max="4608" width="11.44140625" style="42"/>
    <col min="4609" max="4609" width="34.6640625" style="42" customWidth="1"/>
    <col min="4610" max="4611" width="12" style="42" bestFit="1" customWidth="1"/>
    <col min="4612" max="4612" width="4.6640625" style="42" customWidth="1"/>
    <col min="4613" max="4864" width="11.44140625" style="42"/>
    <col min="4865" max="4865" width="34.6640625" style="42" customWidth="1"/>
    <col min="4866" max="4867" width="12" style="42" bestFit="1" customWidth="1"/>
    <col min="4868" max="4868" width="4.6640625" style="42" customWidth="1"/>
    <col min="4869" max="5120" width="11.44140625" style="42"/>
    <col min="5121" max="5121" width="34.6640625" style="42" customWidth="1"/>
    <col min="5122" max="5123" width="12" style="42" bestFit="1" customWidth="1"/>
    <col min="5124" max="5124" width="4.6640625" style="42" customWidth="1"/>
    <col min="5125" max="5376" width="11.44140625" style="42"/>
    <col min="5377" max="5377" width="34.6640625" style="42" customWidth="1"/>
    <col min="5378" max="5379" width="12" style="42" bestFit="1" customWidth="1"/>
    <col min="5380" max="5380" width="4.6640625" style="42" customWidth="1"/>
    <col min="5381" max="5632" width="11.44140625" style="42"/>
    <col min="5633" max="5633" width="34.6640625" style="42" customWidth="1"/>
    <col min="5634" max="5635" width="12" style="42" bestFit="1" customWidth="1"/>
    <col min="5636" max="5636" width="4.6640625" style="42" customWidth="1"/>
    <col min="5637" max="5888" width="11.44140625" style="42"/>
    <col min="5889" max="5889" width="34.6640625" style="42" customWidth="1"/>
    <col min="5890" max="5891" width="12" style="42" bestFit="1" customWidth="1"/>
    <col min="5892" max="5892" width="4.6640625" style="42" customWidth="1"/>
    <col min="5893" max="6144" width="11.44140625" style="42"/>
    <col min="6145" max="6145" width="34.6640625" style="42" customWidth="1"/>
    <col min="6146" max="6147" width="12" style="42" bestFit="1" customWidth="1"/>
    <col min="6148" max="6148" width="4.6640625" style="42" customWidth="1"/>
    <col min="6149" max="6400" width="11.44140625" style="42"/>
    <col min="6401" max="6401" width="34.6640625" style="42" customWidth="1"/>
    <col min="6402" max="6403" width="12" style="42" bestFit="1" customWidth="1"/>
    <col min="6404" max="6404" width="4.6640625" style="42" customWidth="1"/>
    <col min="6405" max="6656" width="11.44140625" style="42"/>
    <col min="6657" max="6657" width="34.6640625" style="42" customWidth="1"/>
    <col min="6658" max="6659" width="12" style="42" bestFit="1" customWidth="1"/>
    <col min="6660" max="6660" width="4.6640625" style="42" customWidth="1"/>
    <col min="6661" max="6912" width="11.44140625" style="42"/>
    <col min="6913" max="6913" width="34.6640625" style="42" customWidth="1"/>
    <col min="6914" max="6915" width="12" style="42" bestFit="1" customWidth="1"/>
    <col min="6916" max="6916" width="4.6640625" style="42" customWidth="1"/>
    <col min="6917" max="7168" width="11.44140625" style="42"/>
    <col min="7169" max="7169" width="34.6640625" style="42" customWidth="1"/>
    <col min="7170" max="7171" width="12" style="42" bestFit="1" customWidth="1"/>
    <col min="7172" max="7172" width="4.6640625" style="42" customWidth="1"/>
    <col min="7173" max="7424" width="11.44140625" style="42"/>
    <col min="7425" max="7425" width="34.6640625" style="42" customWidth="1"/>
    <col min="7426" max="7427" width="12" style="42" bestFit="1" customWidth="1"/>
    <col min="7428" max="7428" width="4.6640625" style="42" customWidth="1"/>
    <col min="7429" max="7680" width="11.44140625" style="42"/>
    <col min="7681" max="7681" width="34.6640625" style="42" customWidth="1"/>
    <col min="7682" max="7683" width="12" style="42" bestFit="1" customWidth="1"/>
    <col min="7684" max="7684" width="4.6640625" style="42" customWidth="1"/>
    <col min="7685" max="7936" width="11.44140625" style="42"/>
    <col min="7937" max="7937" width="34.6640625" style="42" customWidth="1"/>
    <col min="7938" max="7939" width="12" style="42" bestFit="1" customWidth="1"/>
    <col min="7940" max="7940" width="4.6640625" style="42" customWidth="1"/>
    <col min="7941" max="8192" width="11.44140625" style="42"/>
    <col min="8193" max="8193" width="34.6640625" style="42" customWidth="1"/>
    <col min="8194" max="8195" width="12" style="42" bestFit="1" customWidth="1"/>
    <col min="8196" max="8196" width="4.6640625" style="42" customWidth="1"/>
    <col min="8197" max="8448" width="11.44140625" style="42"/>
    <col min="8449" max="8449" width="34.6640625" style="42" customWidth="1"/>
    <col min="8450" max="8451" width="12" style="42" bestFit="1" customWidth="1"/>
    <col min="8452" max="8452" width="4.6640625" style="42" customWidth="1"/>
    <col min="8453" max="8704" width="11.44140625" style="42"/>
    <col min="8705" max="8705" width="34.6640625" style="42" customWidth="1"/>
    <col min="8706" max="8707" width="12" style="42" bestFit="1" customWidth="1"/>
    <col min="8708" max="8708" width="4.6640625" style="42" customWidth="1"/>
    <col min="8709" max="8960" width="11.44140625" style="42"/>
    <col min="8961" max="8961" width="34.6640625" style="42" customWidth="1"/>
    <col min="8962" max="8963" width="12" style="42" bestFit="1" customWidth="1"/>
    <col min="8964" max="8964" width="4.6640625" style="42" customWidth="1"/>
    <col min="8965" max="9216" width="11.44140625" style="42"/>
    <col min="9217" max="9217" width="34.6640625" style="42" customWidth="1"/>
    <col min="9218" max="9219" width="12" style="42" bestFit="1" customWidth="1"/>
    <col min="9220" max="9220" width="4.6640625" style="42" customWidth="1"/>
    <col min="9221" max="9472" width="11.44140625" style="42"/>
    <col min="9473" max="9473" width="34.6640625" style="42" customWidth="1"/>
    <col min="9474" max="9475" width="12" style="42" bestFit="1" customWidth="1"/>
    <col min="9476" max="9476" width="4.6640625" style="42" customWidth="1"/>
    <col min="9477" max="9728" width="11.44140625" style="42"/>
    <col min="9729" max="9729" width="34.6640625" style="42" customWidth="1"/>
    <col min="9730" max="9731" width="12" style="42" bestFit="1" customWidth="1"/>
    <col min="9732" max="9732" width="4.6640625" style="42" customWidth="1"/>
    <col min="9733" max="9984" width="11.44140625" style="42"/>
    <col min="9985" max="9985" width="34.6640625" style="42" customWidth="1"/>
    <col min="9986" max="9987" width="12" style="42" bestFit="1" customWidth="1"/>
    <col min="9988" max="9988" width="4.6640625" style="42" customWidth="1"/>
    <col min="9989" max="10240" width="11.44140625" style="42"/>
    <col min="10241" max="10241" width="34.6640625" style="42" customWidth="1"/>
    <col min="10242" max="10243" width="12" style="42" bestFit="1" customWidth="1"/>
    <col min="10244" max="10244" width="4.6640625" style="42" customWidth="1"/>
    <col min="10245" max="10496" width="11.44140625" style="42"/>
    <col min="10497" max="10497" width="34.6640625" style="42" customWidth="1"/>
    <col min="10498" max="10499" width="12" style="42" bestFit="1" customWidth="1"/>
    <col min="10500" max="10500" width="4.6640625" style="42" customWidth="1"/>
    <col min="10501" max="10752" width="11.44140625" style="42"/>
    <col min="10753" max="10753" width="34.6640625" style="42" customWidth="1"/>
    <col min="10754" max="10755" width="12" style="42" bestFit="1" customWidth="1"/>
    <col min="10756" max="10756" width="4.6640625" style="42" customWidth="1"/>
    <col min="10757" max="11008" width="11.44140625" style="42"/>
    <col min="11009" max="11009" width="34.6640625" style="42" customWidth="1"/>
    <col min="11010" max="11011" width="12" style="42" bestFit="1" customWidth="1"/>
    <col min="11012" max="11012" width="4.6640625" style="42" customWidth="1"/>
    <col min="11013" max="11264" width="11.44140625" style="42"/>
    <col min="11265" max="11265" width="34.6640625" style="42" customWidth="1"/>
    <col min="11266" max="11267" width="12" style="42" bestFit="1" customWidth="1"/>
    <col min="11268" max="11268" width="4.6640625" style="42" customWidth="1"/>
    <col min="11269" max="11520" width="11.44140625" style="42"/>
    <col min="11521" max="11521" width="34.6640625" style="42" customWidth="1"/>
    <col min="11522" max="11523" width="12" style="42" bestFit="1" customWidth="1"/>
    <col min="11524" max="11524" width="4.6640625" style="42" customWidth="1"/>
    <col min="11525" max="11776" width="11.44140625" style="42"/>
    <col min="11777" max="11777" width="34.6640625" style="42" customWidth="1"/>
    <col min="11778" max="11779" width="12" style="42" bestFit="1" customWidth="1"/>
    <col min="11780" max="11780" width="4.6640625" style="42" customWidth="1"/>
    <col min="11781" max="12032" width="11.44140625" style="42"/>
    <col min="12033" max="12033" width="34.6640625" style="42" customWidth="1"/>
    <col min="12034" max="12035" width="12" style="42" bestFit="1" customWidth="1"/>
    <col min="12036" max="12036" width="4.6640625" style="42" customWidth="1"/>
    <col min="12037" max="12288" width="11.44140625" style="42"/>
    <col min="12289" max="12289" width="34.6640625" style="42" customWidth="1"/>
    <col min="12290" max="12291" width="12" style="42" bestFit="1" customWidth="1"/>
    <col min="12292" max="12292" width="4.6640625" style="42" customWidth="1"/>
    <col min="12293" max="12544" width="11.44140625" style="42"/>
    <col min="12545" max="12545" width="34.6640625" style="42" customWidth="1"/>
    <col min="12546" max="12547" width="12" style="42" bestFit="1" customWidth="1"/>
    <col min="12548" max="12548" width="4.6640625" style="42" customWidth="1"/>
    <col min="12549" max="12800" width="11.44140625" style="42"/>
    <col min="12801" max="12801" width="34.6640625" style="42" customWidth="1"/>
    <col min="12802" max="12803" width="12" style="42" bestFit="1" customWidth="1"/>
    <col min="12804" max="12804" width="4.6640625" style="42" customWidth="1"/>
    <col min="12805" max="13056" width="11.44140625" style="42"/>
    <col min="13057" max="13057" width="34.6640625" style="42" customWidth="1"/>
    <col min="13058" max="13059" width="12" style="42" bestFit="1" customWidth="1"/>
    <col min="13060" max="13060" width="4.6640625" style="42" customWidth="1"/>
    <col min="13061" max="13312" width="11.44140625" style="42"/>
    <col min="13313" max="13313" width="34.6640625" style="42" customWidth="1"/>
    <col min="13314" max="13315" width="12" style="42" bestFit="1" customWidth="1"/>
    <col min="13316" max="13316" width="4.6640625" style="42" customWidth="1"/>
    <col min="13317" max="13568" width="11.44140625" style="42"/>
    <col min="13569" max="13569" width="34.6640625" style="42" customWidth="1"/>
    <col min="13570" max="13571" width="12" style="42" bestFit="1" customWidth="1"/>
    <col min="13572" max="13572" width="4.6640625" style="42" customWidth="1"/>
    <col min="13573" max="13824" width="11.44140625" style="42"/>
    <col min="13825" max="13825" width="34.6640625" style="42" customWidth="1"/>
    <col min="13826" max="13827" width="12" style="42" bestFit="1" customWidth="1"/>
    <col min="13828" max="13828" width="4.6640625" style="42" customWidth="1"/>
    <col min="13829" max="14080" width="11.44140625" style="42"/>
    <col min="14081" max="14081" width="34.6640625" style="42" customWidth="1"/>
    <col min="14082" max="14083" width="12" style="42" bestFit="1" customWidth="1"/>
    <col min="14084" max="14084" width="4.6640625" style="42" customWidth="1"/>
    <col min="14085" max="14336" width="11.44140625" style="42"/>
    <col min="14337" max="14337" width="34.6640625" style="42" customWidth="1"/>
    <col min="14338" max="14339" width="12" style="42" bestFit="1" customWidth="1"/>
    <col min="14340" max="14340" width="4.6640625" style="42" customWidth="1"/>
    <col min="14341" max="14592" width="11.44140625" style="42"/>
    <col min="14593" max="14593" width="34.6640625" style="42" customWidth="1"/>
    <col min="14594" max="14595" width="12" style="42" bestFit="1" customWidth="1"/>
    <col min="14596" max="14596" width="4.6640625" style="42" customWidth="1"/>
    <col min="14597" max="14848" width="11.44140625" style="42"/>
    <col min="14849" max="14849" width="34.6640625" style="42" customWidth="1"/>
    <col min="14850" max="14851" width="12" style="42" bestFit="1" customWidth="1"/>
    <col min="14852" max="14852" width="4.6640625" style="42" customWidth="1"/>
    <col min="14853" max="15104" width="11.44140625" style="42"/>
    <col min="15105" max="15105" width="34.6640625" style="42" customWidth="1"/>
    <col min="15106" max="15107" width="12" style="42" bestFit="1" customWidth="1"/>
    <col min="15108" max="15108" width="4.6640625" style="42" customWidth="1"/>
    <col min="15109" max="15360" width="11.44140625" style="42"/>
    <col min="15361" max="15361" width="34.6640625" style="42" customWidth="1"/>
    <col min="15362" max="15363" width="12" style="42" bestFit="1" customWidth="1"/>
    <col min="15364" max="15364" width="4.6640625" style="42" customWidth="1"/>
    <col min="15365" max="15616" width="11.44140625" style="42"/>
    <col min="15617" max="15617" width="34.6640625" style="42" customWidth="1"/>
    <col min="15618" max="15619" width="12" style="42" bestFit="1" customWidth="1"/>
    <col min="15620" max="15620" width="4.6640625" style="42" customWidth="1"/>
    <col min="15621" max="15872" width="11.44140625" style="42"/>
    <col min="15873" max="15873" width="34.6640625" style="42" customWidth="1"/>
    <col min="15874" max="15875" width="12" style="42" bestFit="1" customWidth="1"/>
    <col min="15876" max="15876" width="4.6640625" style="42" customWidth="1"/>
    <col min="15877" max="16128" width="11.44140625" style="42"/>
    <col min="16129" max="16129" width="34.6640625" style="42" customWidth="1"/>
    <col min="16130" max="16131" width="12" style="42" bestFit="1" customWidth="1"/>
    <col min="16132" max="16132" width="4.6640625" style="42" customWidth="1"/>
    <col min="16133" max="16384" width="11.44140625" style="42"/>
  </cols>
  <sheetData>
    <row r="1" spans="1:6" s="78" customFormat="1" ht="45" customHeight="1">
      <c r="A1" s="81" t="s">
        <v>493</v>
      </c>
      <c r="B1" s="81"/>
      <c r="C1" s="81"/>
      <c r="D1" s="81"/>
      <c r="E1" s="81"/>
      <c r="F1" s="81"/>
    </row>
    <row r="2" spans="1:6" ht="13.8" thickBot="1"/>
    <row r="3" spans="1:6" ht="19.95" customHeight="1" thickBot="1">
      <c r="E3" s="1123" t="s">
        <v>2</v>
      </c>
      <c r="F3" s="1124"/>
    </row>
    <row r="4" spans="1:6" ht="27" customHeight="1" thickBot="1">
      <c r="B4" s="969">
        <v>2020</v>
      </c>
      <c r="C4" s="939">
        <v>2021</v>
      </c>
      <c r="D4" s="132"/>
      <c r="E4" s="498" t="s">
        <v>256</v>
      </c>
      <c r="F4" s="638" t="s">
        <v>6</v>
      </c>
    </row>
    <row r="5" spans="1:6" ht="19.95" customHeight="1" thickBot="1">
      <c r="A5" s="140" t="s">
        <v>494</v>
      </c>
      <c r="B5" s="930">
        <v>314000</v>
      </c>
      <c r="C5" s="930">
        <v>342000</v>
      </c>
      <c r="D5" s="45" t="s">
        <v>495</v>
      </c>
      <c r="E5" s="653">
        <f>C5-B5</f>
        <v>28000</v>
      </c>
      <c r="F5" s="654">
        <f>(C5-B5)/B5</f>
        <v>8.9171974522292988E-2</v>
      </c>
    </row>
  </sheetData>
  <mergeCells count="1">
    <mergeCell ref="E3:F3"/>
  </mergeCells>
  <printOptions horizontalCentered="1"/>
  <pageMargins left="0" right="0" top="0.35433070866141736" bottom="0.31496062992125984" header="0" footer="0.19685039370078741"/>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5"/>
  <sheetViews>
    <sheetView zoomScaleNormal="100" workbookViewId="0">
      <selection activeCell="C5" sqref="C5"/>
    </sheetView>
  </sheetViews>
  <sheetFormatPr baseColWidth="10" defaultRowHeight="13.2"/>
  <cols>
    <col min="1" max="1" width="34.6640625" style="42" customWidth="1"/>
    <col min="2" max="3" width="12" style="42" bestFit="1" customWidth="1"/>
    <col min="4" max="4" width="2.33203125" style="42" customWidth="1"/>
    <col min="5" max="256" width="11.44140625" style="42"/>
    <col min="257" max="257" width="34.6640625" style="42" customWidth="1"/>
    <col min="258" max="259" width="12" style="42" bestFit="1" customWidth="1"/>
    <col min="260" max="260" width="4.6640625" style="42" customWidth="1"/>
    <col min="261" max="512" width="11.44140625" style="42"/>
    <col min="513" max="513" width="34.6640625" style="42" customWidth="1"/>
    <col min="514" max="515" width="12" style="42" bestFit="1" customWidth="1"/>
    <col min="516" max="516" width="4.6640625" style="42" customWidth="1"/>
    <col min="517" max="768" width="11.44140625" style="42"/>
    <col min="769" max="769" width="34.6640625" style="42" customWidth="1"/>
    <col min="770" max="771" width="12" style="42" bestFit="1" customWidth="1"/>
    <col min="772" max="772" width="4.6640625" style="42" customWidth="1"/>
    <col min="773" max="1024" width="11.44140625" style="42"/>
    <col min="1025" max="1025" width="34.6640625" style="42" customWidth="1"/>
    <col min="1026" max="1027" width="12" style="42" bestFit="1" customWidth="1"/>
    <col min="1028" max="1028" width="4.6640625" style="42" customWidth="1"/>
    <col min="1029" max="1280" width="11.44140625" style="42"/>
    <col min="1281" max="1281" width="34.6640625" style="42" customWidth="1"/>
    <col min="1282" max="1283" width="12" style="42" bestFit="1" customWidth="1"/>
    <col min="1284" max="1284" width="4.6640625" style="42" customWidth="1"/>
    <col min="1285" max="1536" width="11.44140625" style="42"/>
    <col min="1537" max="1537" width="34.6640625" style="42" customWidth="1"/>
    <col min="1538" max="1539" width="12" style="42" bestFit="1" customWidth="1"/>
    <col min="1540" max="1540" width="4.6640625" style="42" customWidth="1"/>
    <col min="1541" max="1792" width="11.44140625" style="42"/>
    <col min="1793" max="1793" width="34.6640625" style="42" customWidth="1"/>
    <col min="1794" max="1795" width="12" style="42" bestFit="1" customWidth="1"/>
    <col min="1796" max="1796" width="4.6640625" style="42" customWidth="1"/>
    <col min="1797" max="2048" width="11.44140625" style="42"/>
    <col min="2049" max="2049" width="34.6640625" style="42" customWidth="1"/>
    <col min="2050" max="2051" width="12" style="42" bestFit="1" customWidth="1"/>
    <col min="2052" max="2052" width="4.6640625" style="42" customWidth="1"/>
    <col min="2053" max="2304" width="11.44140625" style="42"/>
    <col min="2305" max="2305" width="34.6640625" style="42" customWidth="1"/>
    <col min="2306" max="2307" width="12" style="42" bestFit="1" customWidth="1"/>
    <col min="2308" max="2308" width="4.6640625" style="42" customWidth="1"/>
    <col min="2309" max="2560" width="11.44140625" style="42"/>
    <col min="2561" max="2561" width="34.6640625" style="42" customWidth="1"/>
    <col min="2562" max="2563" width="12" style="42" bestFit="1" customWidth="1"/>
    <col min="2564" max="2564" width="4.6640625" style="42" customWidth="1"/>
    <col min="2565" max="2816" width="11.44140625" style="42"/>
    <col min="2817" max="2817" width="34.6640625" style="42" customWidth="1"/>
    <col min="2818" max="2819" width="12" style="42" bestFit="1" customWidth="1"/>
    <col min="2820" max="2820" width="4.6640625" style="42" customWidth="1"/>
    <col min="2821" max="3072" width="11.44140625" style="42"/>
    <col min="3073" max="3073" width="34.6640625" style="42" customWidth="1"/>
    <col min="3074" max="3075" width="12" style="42" bestFit="1" customWidth="1"/>
    <col min="3076" max="3076" width="4.6640625" style="42" customWidth="1"/>
    <col min="3077" max="3328" width="11.44140625" style="42"/>
    <col min="3329" max="3329" width="34.6640625" style="42" customWidth="1"/>
    <col min="3330" max="3331" width="12" style="42" bestFit="1" customWidth="1"/>
    <col min="3332" max="3332" width="4.6640625" style="42" customWidth="1"/>
    <col min="3333" max="3584" width="11.44140625" style="42"/>
    <col min="3585" max="3585" width="34.6640625" style="42" customWidth="1"/>
    <col min="3586" max="3587" width="12" style="42" bestFit="1" customWidth="1"/>
    <col min="3588" max="3588" width="4.6640625" style="42" customWidth="1"/>
    <col min="3589" max="3840" width="11.44140625" style="42"/>
    <col min="3841" max="3841" width="34.6640625" style="42" customWidth="1"/>
    <col min="3842" max="3843" width="12" style="42" bestFit="1" customWidth="1"/>
    <col min="3844" max="3844" width="4.6640625" style="42" customWidth="1"/>
    <col min="3845" max="4096" width="11.44140625" style="42"/>
    <col min="4097" max="4097" width="34.6640625" style="42" customWidth="1"/>
    <col min="4098" max="4099" width="12" style="42" bestFit="1" customWidth="1"/>
    <col min="4100" max="4100" width="4.6640625" style="42" customWidth="1"/>
    <col min="4101" max="4352" width="11.44140625" style="42"/>
    <col min="4353" max="4353" width="34.6640625" style="42" customWidth="1"/>
    <col min="4354" max="4355" width="12" style="42" bestFit="1" customWidth="1"/>
    <col min="4356" max="4356" width="4.6640625" style="42" customWidth="1"/>
    <col min="4357" max="4608" width="11.44140625" style="42"/>
    <col min="4609" max="4609" width="34.6640625" style="42" customWidth="1"/>
    <col min="4610" max="4611" width="12" style="42" bestFit="1" customWidth="1"/>
    <col min="4612" max="4612" width="4.6640625" style="42" customWidth="1"/>
    <col min="4613" max="4864" width="11.44140625" style="42"/>
    <col min="4865" max="4865" width="34.6640625" style="42" customWidth="1"/>
    <col min="4866" max="4867" width="12" style="42" bestFit="1" customWidth="1"/>
    <col min="4868" max="4868" width="4.6640625" style="42" customWidth="1"/>
    <col min="4869" max="5120" width="11.44140625" style="42"/>
    <col min="5121" max="5121" width="34.6640625" style="42" customWidth="1"/>
    <col min="5122" max="5123" width="12" style="42" bestFit="1" customWidth="1"/>
    <col min="5124" max="5124" width="4.6640625" style="42" customWidth="1"/>
    <col min="5125" max="5376" width="11.44140625" style="42"/>
    <col min="5377" max="5377" width="34.6640625" style="42" customWidth="1"/>
    <col min="5378" max="5379" width="12" style="42" bestFit="1" customWidth="1"/>
    <col min="5380" max="5380" width="4.6640625" style="42" customWidth="1"/>
    <col min="5381" max="5632" width="11.44140625" style="42"/>
    <col min="5633" max="5633" width="34.6640625" style="42" customWidth="1"/>
    <col min="5634" max="5635" width="12" style="42" bestFit="1" customWidth="1"/>
    <col min="5636" max="5636" width="4.6640625" style="42" customWidth="1"/>
    <col min="5637" max="5888" width="11.44140625" style="42"/>
    <col min="5889" max="5889" width="34.6640625" style="42" customWidth="1"/>
    <col min="5890" max="5891" width="12" style="42" bestFit="1" customWidth="1"/>
    <col min="5892" max="5892" width="4.6640625" style="42" customWidth="1"/>
    <col min="5893" max="6144" width="11.44140625" style="42"/>
    <col min="6145" max="6145" width="34.6640625" style="42" customWidth="1"/>
    <col min="6146" max="6147" width="12" style="42" bestFit="1" customWidth="1"/>
    <col min="6148" max="6148" width="4.6640625" style="42" customWidth="1"/>
    <col min="6149" max="6400" width="11.44140625" style="42"/>
    <col min="6401" max="6401" width="34.6640625" style="42" customWidth="1"/>
    <col min="6402" max="6403" width="12" style="42" bestFit="1" customWidth="1"/>
    <col min="6404" max="6404" width="4.6640625" style="42" customWidth="1"/>
    <col min="6405" max="6656" width="11.44140625" style="42"/>
    <col min="6657" max="6657" width="34.6640625" style="42" customWidth="1"/>
    <col min="6658" max="6659" width="12" style="42" bestFit="1" customWidth="1"/>
    <col min="6660" max="6660" width="4.6640625" style="42" customWidth="1"/>
    <col min="6661" max="6912" width="11.44140625" style="42"/>
    <col min="6913" max="6913" width="34.6640625" style="42" customWidth="1"/>
    <col min="6914" max="6915" width="12" style="42" bestFit="1" customWidth="1"/>
    <col min="6916" max="6916" width="4.6640625" style="42" customWidth="1"/>
    <col min="6917" max="7168" width="11.44140625" style="42"/>
    <col min="7169" max="7169" width="34.6640625" style="42" customWidth="1"/>
    <col min="7170" max="7171" width="12" style="42" bestFit="1" customWidth="1"/>
    <col min="7172" max="7172" width="4.6640625" style="42" customWidth="1"/>
    <col min="7173" max="7424" width="11.44140625" style="42"/>
    <col min="7425" max="7425" width="34.6640625" style="42" customWidth="1"/>
    <col min="7426" max="7427" width="12" style="42" bestFit="1" customWidth="1"/>
    <col min="7428" max="7428" width="4.6640625" style="42" customWidth="1"/>
    <col min="7429" max="7680" width="11.44140625" style="42"/>
    <col min="7681" max="7681" width="34.6640625" style="42" customWidth="1"/>
    <col min="7682" max="7683" width="12" style="42" bestFit="1" customWidth="1"/>
    <col min="7684" max="7684" width="4.6640625" style="42" customWidth="1"/>
    <col min="7685" max="7936" width="11.44140625" style="42"/>
    <col min="7937" max="7937" width="34.6640625" style="42" customWidth="1"/>
    <col min="7938" max="7939" width="12" style="42" bestFit="1" customWidth="1"/>
    <col min="7940" max="7940" width="4.6640625" style="42" customWidth="1"/>
    <col min="7941" max="8192" width="11.44140625" style="42"/>
    <col min="8193" max="8193" width="34.6640625" style="42" customWidth="1"/>
    <col min="8194" max="8195" width="12" style="42" bestFit="1" customWidth="1"/>
    <col min="8196" max="8196" width="4.6640625" style="42" customWidth="1"/>
    <col min="8197" max="8448" width="11.44140625" style="42"/>
    <col min="8449" max="8449" width="34.6640625" style="42" customWidth="1"/>
    <col min="8450" max="8451" width="12" style="42" bestFit="1" customWidth="1"/>
    <col min="8452" max="8452" width="4.6640625" style="42" customWidth="1"/>
    <col min="8453" max="8704" width="11.44140625" style="42"/>
    <col min="8705" max="8705" width="34.6640625" style="42" customWidth="1"/>
    <col min="8706" max="8707" width="12" style="42" bestFit="1" customWidth="1"/>
    <col min="8708" max="8708" width="4.6640625" style="42" customWidth="1"/>
    <col min="8709" max="8960" width="11.44140625" style="42"/>
    <col min="8961" max="8961" width="34.6640625" style="42" customWidth="1"/>
    <col min="8962" max="8963" width="12" style="42" bestFit="1" customWidth="1"/>
    <col min="8964" max="8964" width="4.6640625" style="42" customWidth="1"/>
    <col min="8965" max="9216" width="11.44140625" style="42"/>
    <col min="9217" max="9217" width="34.6640625" style="42" customWidth="1"/>
    <col min="9218" max="9219" width="12" style="42" bestFit="1" customWidth="1"/>
    <col min="9220" max="9220" width="4.6640625" style="42" customWidth="1"/>
    <col min="9221" max="9472" width="11.44140625" style="42"/>
    <col min="9473" max="9473" width="34.6640625" style="42" customWidth="1"/>
    <col min="9474" max="9475" width="12" style="42" bestFit="1" customWidth="1"/>
    <col min="9476" max="9476" width="4.6640625" style="42" customWidth="1"/>
    <col min="9477" max="9728" width="11.44140625" style="42"/>
    <col min="9729" max="9729" width="34.6640625" style="42" customWidth="1"/>
    <col min="9730" max="9731" width="12" style="42" bestFit="1" customWidth="1"/>
    <col min="9732" max="9732" width="4.6640625" style="42" customWidth="1"/>
    <col min="9733" max="9984" width="11.44140625" style="42"/>
    <col min="9985" max="9985" width="34.6640625" style="42" customWidth="1"/>
    <col min="9986" max="9987" width="12" style="42" bestFit="1" customWidth="1"/>
    <col min="9988" max="9988" width="4.6640625" style="42" customWidth="1"/>
    <col min="9989" max="10240" width="11.44140625" style="42"/>
    <col min="10241" max="10241" width="34.6640625" style="42" customWidth="1"/>
    <col min="10242" max="10243" width="12" style="42" bestFit="1" customWidth="1"/>
    <col min="10244" max="10244" width="4.6640625" style="42" customWidth="1"/>
    <col min="10245" max="10496" width="11.44140625" style="42"/>
    <col min="10497" max="10497" width="34.6640625" style="42" customWidth="1"/>
    <col min="10498" max="10499" width="12" style="42" bestFit="1" customWidth="1"/>
    <col min="10500" max="10500" width="4.6640625" style="42" customWidth="1"/>
    <col min="10501" max="10752" width="11.44140625" style="42"/>
    <col min="10753" max="10753" width="34.6640625" style="42" customWidth="1"/>
    <col min="10754" max="10755" width="12" style="42" bestFit="1" customWidth="1"/>
    <col min="10756" max="10756" width="4.6640625" style="42" customWidth="1"/>
    <col min="10757" max="11008" width="11.44140625" style="42"/>
    <col min="11009" max="11009" width="34.6640625" style="42" customWidth="1"/>
    <col min="11010" max="11011" width="12" style="42" bestFit="1" customWidth="1"/>
    <col min="11012" max="11012" width="4.6640625" style="42" customWidth="1"/>
    <col min="11013" max="11264" width="11.44140625" style="42"/>
    <col min="11265" max="11265" width="34.6640625" style="42" customWidth="1"/>
    <col min="11266" max="11267" width="12" style="42" bestFit="1" customWidth="1"/>
    <col min="11268" max="11268" width="4.6640625" style="42" customWidth="1"/>
    <col min="11269" max="11520" width="11.44140625" style="42"/>
    <col min="11521" max="11521" width="34.6640625" style="42" customWidth="1"/>
    <col min="11522" max="11523" width="12" style="42" bestFit="1" customWidth="1"/>
    <col min="11524" max="11524" width="4.6640625" style="42" customWidth="1"/>
    <col min="11525" max="11776" width="11.44140625" style="42"/>
    <col min="11777" max="11777" width="34.6640625" style="42" customWidth="1"/>
    <col min="11778" max="11779" width="12" style="42" bestFit="1" customWidth="1"/>
    <col min="11780" max="11780" width="4.6640625" style="42" customWidth="1"/>
    <col min="11781" max="12032" width="11.44140625" style="42"/>
    <col min="12033" max="12033" width="34.6640625" style="42" customWidth="1"/>
    <col min="12034" max="12035" width="12" style="42" bestFit="1" customWidth="1"/>
    <col min="12036" max="12036" width="4.6640625" style="42" customWidth="1"/>
    <col min="12037" max="12288" width="11.44140625" style="42"/>
    <col min="12289" max="12289" width="34.6640625" style="42" customWidth="1"/>
    <col min="12290" max="12291" width="12" style="42" bestFit="1" customWidth="1"/>
    <col min="12292" max="12292" width="4.6640625" style="42" customWidth="1"/>
    <col min="12293" max="12544" width="11.44140625" style="42"/>
    <col min="12545" max="12545" width="34.6640625" style="42" customWidth="1"/>
    <col min="12546" max="12547" width="12" style="42" bestFit="1" customWidth="1"/>
    <col min="12548" max="12548" width="4.6640625" style="42" customWidth="1"/>
    <col min="12549" max="12800" width="11.44140625" style="42"/>
    <col min="12801" max="12801" width="34.6640625" style="42" customWidth="1"/>
    <col min="12802" max="12803" width="12" style="42" bestFit="1" customWidth="1"/>
    <col min="12804" max="12804" width="4.6640625" style="42" customWidth="1"/>
    <col min="12805" max="13056" width="11.44140625" style="42"/>
    <col min="13057" max="13057" width="34.6640625" style="42" customWidth="1"/>
    <col min="13058" max="13059" width="12" style="42" bestFit="1" customWidth="1"/>
    <col min="13060" max="13060" width="4.6640625" style="42" customWidth="1"/>
    <col min="13061" max="13312" width="11.44140625" style="42"/>
    <col min="13313" max="13313" width="34.6640625" style="42" customWidth="1"/>
    <col min="13314" max="13315" width="12" style="42" bestFit="1" customWidth="1"/>
    <col min="13316" max="13316" width="4.6640625" style="42" customWidth="1"/>
    <col min="13317" max="13568" width="11.44140625" style="42"/>
    <col min="13569" max="13569" width="34.6640625" style="42" customWidth="1"/>
    <col min="13570" max="13571" width="12" style="42" bestFit="1" customWidth="1"/>
    <col min="13572" max="13572" width="4.6640625" style="42" customWidth="1"/>
    <col min="13573" max="13824" width="11.44140625" style="42"/>
    <col min="13825" max="13825" width="34.6640625" style="42" customWidth="1"/>
    <col min="13826" max="13827" width="12" style="42" bestFit="1" customWidth="1"/>
    <col min="13828" max="13828" width="4.6640625" style="42" customWidth="1"/>
    <col min="13829" max="14080" width="11.44140625" style="42"/>
    <col min="14081" max="14081" width="34.6640625" style="42" customWidth="1"/>
    <col min="14082" max="14083" width="12" style="42" bestFit="1" customWidth="1"/>
    <col min="14084" max="14084" width="4.6640625" style="42" customWidth="1"/>
    <col min="14085" max="14336" width="11.44140625" style="42"/>
    <col min="14337" max="14337" width="34.6640625" style="42" customWidth="1"/>
    <col min="14338" max="14339" width="12" style="42" bestFit="1" customWidth="1"/>
    <col min="14340" max="14340" width="4.6640625" style="42" customWidth="1"/>
    <col min="14341" max="14592" width="11.44140625" style="42"/>
    <col min="14593" max="14593" width="34.6640625" style="42" customWidth="1"/>
    <col min="14594" max="14595" width="12" style="42" bestFit="1" customWidth="1"/>
    <col min="14596" max="14596" width="4.6640625" style="42" customWidth="1"/>
    <col min="14597" max="14848" width="11.44140625" style="42"/>
    <col min="14849" max="14849" width="34.6640625" style="42" customWidth="1"/>
    <col min="14850" max="14851" width="12" style="42" bestFit="1" customWidth="1"/>
    <col min="14852" max="14852" width="4.6640625" style="42" customWidth="1"/>
    <col min="14853" max="15104" width="11.44140625" style="42"/>
    <col min="15105" max="15105" width="34.6640625" style="42" customWidth="1"/>
    <col min="15106" max="15107" width="12" style="42" bestFit="1" customWidth="1"/>
    <col min="15108" max="15108" width="4.6640625" style="42" customWidth="1"/>
    <col min="15109" max="15360" width="11.44140625" style="42"/>
    <col min="15361" max="15361" width="34.6640625" style="42" customWidth="1"/>
    <col min="15362" max="15363" width="12" style="42" bestFit="1" customWidth="1"/>
    <col min="15364" max="15364" width="4.6640625" style="42" customWidth="1"/>
    <col min="15365" max="15616" width="11.44140625" style="42"/>
    <col min="15617" max="15617" width="34.6640625" style="42" customWidth="1"/>
    <col min="15618" max="15619" width="12" style="42" bestFit="1" customWidth="1"/>
    <col min="15620" max="15620" width="4.6640625" style="42" customWidth="1"/>
    <col min="15621" max="15872" width="11.44140625" style="42"/>
    <col min="15873" max="15873" width="34.6640625" style="42" customWidth="1"/>
    <col min="15874" max="15875" width="12" style="42" bestFit="1" customWidth="1"/>
    <col min="15876" max="15876" width="4.6640625" style="42" customWidth="1"/>
    <col min="15877" max="16128" width="11.44140625" style="42"/>
    <col min="16129" max="16129" width="34.6640625" style="42" customWidth="1"/>
    <col min="16130" max="16131" width="12" style="42" bestFit="1" customWidth="1"/>
    <col min="16132" max="16132" width="4.6640625" style="42" customWidth="1"/>
    <col min="16133" max="16384" width="11.44140625" style="42"/>
  </cols>
  <sheetData>
    <row r="1" spans="1:6" s="78" customFormat="1" ht="45" customHeight="1">
      <c r="A1" s="81" t="s">
        <v>496</v>
      </c>
      <c r="B1" s="81"/>
      <c r="C1" s="81"/>
      <c r="D1" s="81"/>
      <c r="E1" s="81"/>
      <c r="F1" s="81"/>
    </row>
    <row r="2" spans="1:6" ht="13.8" thickBot="1"/>
    <row r="3" spans="1:6" ht="19.95" customHeight="1" thickBot="1">
      <c r="E3" s="1123" t="s">
        <v>2</v>
      </c>
      <c r="F3" s="1124"/>
    </row>
    <row r="4" spans="1:6" ht="27" customHeight="1" thickBot="1">
      <c r="B4" s="969">
        <v>2020</v>
      </c>
      <c r="C4" s="939">
        <v>2021</v>
      </c>
      <c r="D4" s="132"/>
      <c r="E4" s="498" t="s">
        <v>256</v>
      </c>
      <c r="F4" s="638" t="s">
        <v>6</v>
      </c>
    </row>
    <row r="5" spans="1:6" s="45" customFormat="1" ht="19.95" customHeight="1" thickBot="1">
      <c r="A5" s="140" t="s">
        <v>497</v>
      </c>
      <c r="B5" s="930">
        <v>23500</v>
      </c>
      <c r="C5" s="930">
        <v>18244</v>
      </c>
      <c r="D5" s="45" t="s">
        <v>495</v>
      </c>
      <c r="E5" s="653">
        <f>C5-B5</f>
        <v>-5256</v>
      </c>
      <c r="F5" s="654">
        <f>(C5-B5)/B5</f>
        <v>-0.2236595744680851</v>
      </c>
    </row>
  </sheetData>
  <mergeCells count="1">
    <mergeCell ref="E3:F3"/>
  </mergeCells>
  <printOptions horizontalCentered="1"/>
  <pageMargins left="0" right="0" top="0.35433070866141736" bottom="0.31496062992125984" header="0" footer="0.19685039370078741"/>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4"/>
  <sheetViews>
    <sheetView workbookViewId="0">
      <selection activeCell="G2" sqref="G2"/>
    </sheetView>
  </sheetViews>
  <sheetFormatPr baseColWidth="10" defaultRowHeight="13.2"/>
  <cols>
    <col min="1" max="1" width="42" style="42" bestFit="1" customWidth="1"/>
    <col min="2" max="2" width="9.6640625" style="90" customWidth="1"/>
    <col min="3" max="3" width="11" style="42" customWidth="1"/>
    <col min="4" max="4" width="9.6640625" style="90" customWidth="1"/>
    <col min="5" max="5" width="10.6640625" style="42" customWidth="1"/>
    <col min="6" max="256" width="11.44140625" style="42"/>
    <col min="257" max="257" width="42" style="42" bestFit="1" customWidth="1"/>
    <col min="258" max="258" width="11.44140625" style="42"/>
    <col min="259" max="259" width="13.6640625" style="42" bestFit="1" customWidth="1"/>
    <col min="260" max="260" width="11.44140625" style="42"/>
    <col min="261" max="261" width="13.6640625" style="42" bestFit="1" customWidth="1"/>
    <col min="262" max="512" width="11.44140625" style="42"/>
    <col min="513" max="513" width="42" style="42" bestFit="1" customWidth="1"/>
    <col min="514" max="514" width="11.44140625" style="42"/>
    <col min="515" max="515" width="13.6640625" style="42" bestFit="1" customWidth="1"/>
    <col min="516" max="516" width="11.44140625" style="42"/>
    <col min="517" max="517" width="13.6640625" style="42" bestFit="1" customWidth="1"/>
    <col min="518" max="768" width="11.44140625" style="42"/>
    <col min="769" max="769" width="42" style="42" bestFit="1" customWidth="1"/>
    <col min="770" max="770" width="11.44140625" style="42"/>
    <col min="771" max="771" width="13.6640625" style="42" bestFit="1" customWidth="1"/>
    <col min="772" max="772" width="11.44140625" style="42"/>
    <col min="773" max="773" width="13.6640625" style="42" bestFit="1" customWidth="1"/>
    <col min="774" max="1024" width="11.44140625" style="42"/>
    <col min="1025" max="1025" width="42" style="42" bestFit="1" customWidth="1"/>
    <col min="1026" max="1026" width="11.44140625" style="42"/>
    <col min="1027" max="1027" width="13.6640625" style="42" bestFit="1" customWidth="1"/>
    <col min="1028" max="1028" width="11.44140625" style="42"/>
    <col min="1029" max="1029" width="13.6640625" style="42" bestFit="1" customWidth="1"/>
    <col min="1030" max="1280" width="11.44140625" style="42"/>
    <col min="1281" max="1281" width="42" style="42" bestFit="1" customWidth="1"/>
    <col min="1282" max="1282" width="11.44140625" style="42"/>
    <col min="1283" max="1283" width="13.6640625" style="42" bestFit="1" customWidth="1"/>
    <col min="1284" max="1284" width="11.44140625" style="42"/>
    <col min="1285" max="1285" width="13.6640625" style="42" bestFit="1" customWidth="1"/>
    <col min="1286" max="1536" width="11.44140625" style="42"/>
    <col min="1537" max="1537" width="42" style="42" bestFit="1" customWidth="1"/>
    <col min="1538" max="1538" width="11.44140625" style="42"/>
    <col min="1539" max="1539" width="13.6640625" style="42" bestFit="1" customWidth="1"/>
    <col min="1540" max="1540" width="11.44140625" style="42"/>
    <col min="1541" max="1541" width="13.6640625" style="42" bestFit="1" customWidth="1"/>
    <col min="1542" max="1792" width="11.44140625" style="42"/>
    <col min="1793" max="1793" width="42" style="42" bestFit="1" customWidth="1"/>
    <col min="1794" max="1794" width="11.44140625" style="42"/>
    <col min="1795" max="1795" width="13.6640625" style="42" bestFit="1" customWidth="1"/>
    <col min="1796" max="1796" width="11.44140625" style="42"/>
    <col min="1797" max="1797" width="13.6640625" style="42" bestFit="1" customWidth="1"/>
    <col min="1798" max="2048" width="11.44140625" style="42"/>
    <col min="2049" max="2049" width="42" style="42" bestFit="1" customWidth="1"/>
    <col min="2050" max="2050" width="11.44140625" style="42"/>
    <col min="2051" max="2051" width="13.6640625" style="42" bestFit="1" customWidth="1"/>
    <col min="2052" max="2052" width="11.44140625" style="42"/>
    <col min="2053" max="2053" width="13.6640625" style="42" bestFit="1" customWidth="1"/>
    <col min="2054" max="2304" width="11.44140625" style="42"/>
    <col min="2305" max="2305" width="42" style="42" bestFit="1" customWidth="1"/>
    <col min="2306" max="2306" width="11.44140625" style="42"/>
    <col min="2307" max="2307" width="13.6640625" style="42" bestFit="1" customWidth="1"/>
    <col min="2308" max="2308" width="11.44140625" style="42"/>
    <col min="2309" max="2309" width="13.6640625" style="42" bestFit="1" customWidth="1"/>
    <col min="2310" max="2560" width="11.44140625" style="42"/>
    <col min="2561" max="2561" width="42" style="42" bestFit="1" customWidth="1"/>
    <col min="2562" max="2562" width="11.44140625" style="42"/>
    <col min="2563" max="2563" width="13.6640625" style="42" bestFit="1" customWidth="1"/>
    <col min="2564" max="2564" width="11.44140625" style="42"/>
    <col min="2565" max="2565" width="13.6640625" style="42" bestFit="1" customWidth="1"/>
    <col min="2566" max="2816" width="11.44140625" style="42"/>
    <col min="2817" max="2817" width="42" style="42" bestFit="1" customWidth="1"/>
    <col min="2818" max="2818" width="11.44140625" style="42"/>
    <col min="2819" max="2819" width="13.6640625" style="42" bestFit="1" customWidth="1"/>
    <col min="2820" max="2820" width="11.44140625" style="42"/>
    <col min="2821" max="2821" width="13.6640625" style="42" bestFit="1" customWidth="1"/>
    <col min="2822" max="3072" width="11.44140625" style="42"/>
    <col min="3073" max="3073" width="42" style="42" bestFit="1" customWidth="1"/>
    <col min="3074" max="3074" width="11.44140625" style="42"/>
    <col min="3075" max="3075" width="13.6640625" style="42" bestFit="1" customWidth="1"/>
    <col min="3076" max="3076" width="11.44140625" style="42"/>
    <col min="3077" max="3077" width="13.6640625" style="42" bestFit="1" customWidth="1"/>
    <col min="3078" max="3328" width="11.44140625" style="42"/>
    <col min="3329" max="3329" width="42" style="42" bestFit="1" customWidth="1"/>
    <col min="3330" max="3330" width="11.44140625" style="42"/>
    <col min="3331" max="3331" width="13.6640625" style="42" bestFit="1" customWidth="1"/>
    <col min="3332" max="3332" width="11.44140625" style="42"/>
    <col min="3333" max="3333" width="13.6640625" style="42" bestFit="1" customWidth="1"/>
    <col min="3334" max="3584" width="11.44140625" style="42"/>
    <col min="3585" max="3585" width="42" style="42" bestFit="1" customWidth="1"/>
    <col min="3586" max="3586" width="11.44140625" style="42"/>
    <col min="3587" max="3587" width="13.6640625" style="42" bestFit="1" customWidth="1"/>
    <col min="3588" max="3588" width="11.44140625" style="42"/>
    <col min="3589" max="3589" width="13.6640625" style="42" bestFit="1" customWidth="1"/>
    <col min="3590" max="3840" width="11.44140625" style="42"/>
    <col min="3841" max="3841" width="42" style="42" bestFit="1" customWidth="1"/>
    <col min="3842" max="3842" width="11.44140625" style="42"/>
    <col min="3843" max="3843" width="13.6640625" style="42" bestFit="1" customWidth="1"/>
    <col min="3844" max="3844" width="11.44140625" style="42"/>
    <col min="3845" max="3845" width="13.6640625" style="42" bestFit="1" customWidth="1"/>
    <col min="3846" max="4096" width="11.44140625" style="42"/>
    <col min="4097" max="4097" width="42" style="42" bestFit="1" customWidth="1"/>
    <col min="4098" max="4098" width="11.44140625" style="42"/>
    <col min="4099" max="4099" width="13.6640625" style="42" bestFit="1" customWidth="1"/>
    <col min="4100" max="4100" width="11.44140625" style="42"/>
    <col min="4101" max="4101" width="13.6640625" style="42" bestFit="1" customWidth="1"/>
    <col min="4102" max="4352" width="11.44140625" style="42"/>
    <col min="4353" max="4353" width="42" style="42" bestFit="1" customWidth="1"/>
    <col min="4354" max="4354" width="11.44140625" style="42"/>
    <col min="4355" max="4355" width="13.6640625" style="42" bestFit="1" customWidth="1"/>
    <col min="4356" max="4356" width="11.44140625" style="42"/>
    <col min="4357" max="4357" width="13.6640625" style="42" bestFit="1" customWidth="1"/>
    <col min="4358" max="4608" width="11.44140625" style="42"/>
    <col min="4609" max="4609" width="42" style="42" bestFit="1" customWidth="1"/>
    <col min="4610" max="4610" width="11.44140625" style="42"/>
    <col min="4611" max="4611" width="13.6640625" style="42" bestFit="1" customWidth="1"/>
    <col min="4612" max="4612" width="11.44140625" style="42"/>
    <col min="4613" max="4613" width="13.6640625" style="42" bestFit="1" customWidth="1"/>
    <col min="4614" max="4864" width="11.44140625" style="42"/>
    <col min="4865" max="4865" width="42" style="42" bestFit="1" customWidth="1"/>
    <col min="4866" max="4866" width="11.44140625" style="42"/>
    <col min="4867" max="4867" width="13.6640625" style="42" bestFit="1" customWidth="1"/>
    <col min="4868" max="4868" width="11.44140625" style="42"/>
    <col min="4869" max="4869" width="13.6640625" style="42" bestFit="1" customWidth="1"/>
    <col min="4870" max="5120" width="11.44140625" style="42"/>
    <col min="5121" max="5121" width="42" style="42" bestFit="1" customWidth="1"/>
    <col min="5122" max="5122" width="11.44140625" style="42"/>
    <col min="5123" max="5123" width="13.6640625" style="42" bestFit="1" customWidth="1"/>
    <col min="5124" max="5124" width="11.44140625" style="42"/>
    <col min="5125" max="5125" width="13.6640625" style="42" bestFit="1" customWidth="1"/>
    <col min="5126" max="5376" width="11.44140625" style="42"/>
    <col min="5377" max="5377" width="42" style="42" bestFit="1" customWidth="1"/>
    <col min="5378" max="5378" width="11.44140625" style="42"/>
    <col min="5379" max="5379" width="13.6640625" style="42" bestFit="1" customWidth="1"/>
    <col min="5380" max="5380" width="11.44140625" style="42"/>
    <col min="5381" max="5381" width="13.6640625" style="42" bestFit="1" customWidth="1"/>
    <col min="5382" max="5632" width="11.44140625" style="42"/>
    <col min="5633" max="5633" width="42" style="42" bestFit="1" customWidth="1"/>
    <col min="5634" max="5634" width="11.44140625" style="42"/>
    <col min="5635" max="5635" width="13.6640625" style="42" bestFit="1" customWidth="1"/>
    <col min="5636" max="5636" width="11.44140625" style="42"/>
    <col min="5637" max="5637" width="13.6640625" style="42" bestFit="1" customWidth="1"/>
    <col min="5638" max="5888" width="11.44140625" style="42"/>
    <col min="5889" max="5889" width="42" style="42" bestFit="1" customWidth="1"/>
    <col min="5890" max="5890" width="11.44140625" style="42"/>
    <col min="5891" max="5891" width="13.6640625" style="42" bestFit="1" customWidth="1"/>
    <col min="5892" max="5892" width="11.44140625" style="42"/>
    <col min="5893" max="5893" width="13.6640625" style="42" bestFit="1" customWidth="1"/>
    <col min="5894" max="6144" width="11.44140625" style="42"/>
    <col min="6145" max="6145" width="42" style="42" bestFit="1" customWidth="1"/>
    <col min="6146" max="6146" width="11.44140625" style="42"/>
    <col min="6147" max="6147" width="13.6640625" style="42" bestFit="1" customWidth="1"/>
    <col min="6148" max="6148" width="11.44140625" style="42"/>
    <col min="6149" max="6149" width="13.6640625" style="42" bestFit="1" customWidth="1"/>
    <col min="6150" max="6400" width="11.44140625" style="42"/>
    <col min="6401" max="6401" width="42" style="42" bestFit="1" customWidth="1"/>
    <col min="6402" max="6402" width="11.44140625" style="42"/>
    <col min="6403" max="6403" width="13.6640625" style="42" bestFit="1" customWidth="1"/>
    <col min="6404" max="6404" width="11.44140625" style="42"/>
    <col min="6405" max="6405" width="13.6640625" style="42" bestFit="1" customWidth="1"/>
    <col min="6406" max="6656" width="11.44140625" style="42"/>
    <col min="6657" max="6657" width="42" style="42" bestFit="1" customWidth="1"/>
    <col min="6658" max="6658" width="11.44140625" style="42"/>
    <col min="6659" max="6659" width="13.6640625" style="42" bestFit="1" customWidth="1"/>
    <col min="6660" max="6660" width="11.44140625" style="42"/>
    <col min="6661" max="6661" width="13.6640625" style="42" bestFit="1" customWidth="1"/>
    <col min="6662" max="6912" width="11.44140625" style="42"/>
    <col min="6913" max="6913" width="42" style="42" bestFit="1" customWidth="1"/>
    <col min="6914" max="6914" width="11.44140625" style="42"/>
    <col min="6915" max="6915" width="13.6640625" style="42" bestFit="1" customWidth="1"/>
    <col min="6916" max="6916" width="11.44140625" style="42"/>
    <col min="6917" max="6917" width="13.6640625" style="42" bestFit="1" customWidth="1"/>
    <col min="6918" max="7168" width="11.44140625" style="42"/>
    <col min="7169" max="7169" width="42" style="42" bestFit="1" customWidth="1"/>
    <col min="7170" max="7170" width="11.44140625" style="42"/>
    <col min="7171" max="7171" width="13.6640625" style="42" bestFit="1" customWidth="1"/>
    <col min="7172" max="7172" width="11.44140625" style="42"/>
    <col min="7173" max="7173" width="13.6640625" style="42" bestFit="1" customWidth="1"/>
    <col min="7174" max="7424" width="11.44140625" style="42"/>
    <col min="7425" max="7425" width="42" style="42" bestFit="1" customWidth="1"/>
    <col min="7426" max="7426" width="11.44140625" style="42"/>
    <col min="7427" max="7427" width="13.6640625" style="42" bestFit="1" customWidth="1"/>
    <col min="7428" max="7428" width="11.44140625" style="42"/>
    <col min="7429" max="7429" width="13.6640625" style="42" bestFit="1" customWidth="1"/>
    <col min="7430" max="7680" width="11.44140625" style="42"/>
    <col min="7681" max="7681" width="42" style="42" bestFit="1" customWidth="1"/>
    <col min="7682" max="7682" width="11.44140625" style="42"/>
    <col min="7683" max="7683" width="13.6640625" style="42" bestFit="1" customWidth="1"/>
    <col min="7684" max="7684" width="11.44140625" style="42"/>
    <col min="7685" max="7685" width="13.6640625" style="42" bestFit="1" customWidth="1"/>
    <col min="7686" max="7936" width="11.44140625" style="42"/>
    <col min="7937" max="7937" width="42" style="42" bestFit="1" customWidth="1"/>
    <col min="7938" max="7938" width="11.44140625" style="42"/>
    <col min="7939" max="7939" width="13.6640625" style="42" bestFit="1" customWidth="1"/>
    <col min="7940" max="7940" width="11.44140625" style="42"/>
    <col min="7941" max="7941" width="13.6640625" style="42" bestFit="1" customWidth="1"/>
    <col min="7942" max="8192" width="11.44140625" style="42"/>
    <col min="8193" max="8193" width="42" style="42" bestFit="1" customWidth="1"/>
    <col min="8194" max="8194" width="11.44140625" style="42"/>
    <col min="8195" max="8195" width="13.6640625" style="42" bestFit="1" customWidth="1"/>
    <col min="8196" max="8196" width="11.44140625" style="42"/>
    <col min="8197" max="8197" width="13.6640625" style="42" bestFit="1" customWidth="1"/>
    <col min="8198" max="8448" width="11.44140625" style="42"/>
    <col min="8449" max="8449" width="42" style="42" bestFit="1" customWidth="1"/>
    <col min="8450" max="8450" width="11.44140625" style="42"/>
    <col min="8451" max="8451" width="13.6640625" style="42" bestFit="1" customWidth="1"/>
    <col min="8452" max="8452" width="11.44140625" style="42"/>
    <col min="8453" max="8453" width="13.6640625" style="42" bestFit="1" customWidth="1"/>
    <col min="8454" max="8704" width="11.44140625" style="42"/>
    <col min="8705" max="8705" width="42" style="42" bestFit="1" customWidth="1"/>
    <col min="8706" max="8706" width="11.44140625" style="42"/>
    <col min="8707" max="8707" width="13.6640625" style="42" bestFit="1" customWidth="1"/>
    <col min="8708" max="8708" width="11.44140625" style="42"/>
    <col min="8709" max="8709" width="13.6640625" style="42" bestFit="1" customWidth="1"/>
    <col min="8710" max="8960" width="11.44140625" style="42"/>
    <col min="8961" max="8961" width="42" style="42" bestFit="1" customWidth="1"/>
    <col min="8962" max="8962" width="11.44140625" style="42"/>
    <col min="8963" max="8963" width="13.6640625" style="42" bestFit="1" customWidth="1"/>
    <col min="8964" max="8964" width="11.44140625" style="42"/>
    <col min="8965" max="8965" width="13.6640625" style="42" bestFit="1" customWidth="1"/>
    <col min="8966" max="9216" width="11.44140625" style="42"/>
    <col min="9217" max="9217" width="42" style="42" bestFit="1" customWidth="1"/>
    <col min="9218" max="9218" width="11.44140625" style="42"/>
    <col min="9219" max="9219" width="13.6640625" style="42" bestFit="1" customWidth="1"/>
    <col min="9220" max="9220" width="11.44140625" style="42"/>
    <col min="9221" max="9221" width="13.6640625" style="42" bestFit="1" customWidth="1"/>
    <col min="9222" max="9472" width="11.44140625" style="42"/>
    <col min="9473" max="9473" width="42" style="42" bestFit="1" customWidth="1"/>
    <col min="9474" max="9474" width="11.44140625" style="42"/>
    <col min="9475" max="9475" width="13.6640625" style="42" bestFit="1" customWidth="1"/>
    <col min="9476" max="9476" width="11.44140625" style="42"/>
    <col min="9477" max="9477" width="13.6640625" style="42" bestFit="1" customWidth="1"/>
    <col min="9478" max="9728" width="11.44140625" style="42"/>
    <col min="9729" max="9729" width="42" style="42" bestFit="1" customWidth="1"/>
    <col min="9730" max="9730" width="11.44140625" style="42"/>
    <col min="9731" max="9731" width="13.6640625" style="42" bestFit="1" customWidth="1"/>
    <col min="9732" max="9732" width="11.44140625" style="42"/>
    <col min="9733" max="9733" width="13.6640625" style="42" bestFit="1" customWidth="1"/>
    <col min="9734" max="9984" width="11.44140625" style="42"/>
    <col min="9985" max="9985" width="42" style="42" bestFit="1" customWidth="1"/>
    <col min="9986" max="9986" width="11.44140625" style="42"/>
    <col min="9987" max="9987" width="13.6640625" style="42" bestFit="1" customWidth="1"/>
    <col min="9988" max="9988" width="11.44140625" style="42"/>
    <col min="9989" max="9989" width="13.6640625" style="42" bestFit="1" customWidth="1"/>
    <col min="9990" max="10240" width="11.44140625" style="42"/>
    <col min="10241" max="10241" width="42" style="42" bestFit="1" customWidth="1"/>
    <col min="10242" max="10242" width="11.44140625" style="42"/>
    <col min="10243" max="10243" width="13.6640625" style="42" bestFit="1" customWidth="1"/>
    <col min="10244" max="10244" width="11.44140625" style="42"/>
    <col min="10245" max="10245" width="13.6640625" style="42" bestFit="1" customWidth="1"/>
    <col min="10246" max="10496" width="11.44140625" style="42"/>
    <col min="10497" max="10497" width="42" style="42" bestFit="1" customWidth="1"/>
    <col min="10498" max="10498" width="11.44140625" style="42"/>
    <col min="10499" max="10499" width="13.6640625" style="42" bestFit="1" customWidth="1"/>
    <col min="10500" max="10500" width="11.44140625" style="42"/>
    <col min="10501" max="10501" width="13.6640625" style="42" bestFit="1" customWidth="1"/>
    <col min="10502" max="10752" width="11.44140625" style="42"/>
    <col min="10753" max="10753" width="42" style="42" bestFit="1" customWidth="1"/>
    <col min="10754" max="10754" width="11.44140625" style="42"/>
    <col min="10755" max="10755" width="13.6640625" style="42" bestFit="1" customWidth="1"/>
    <col min="10756" max="10756" width="11.44140625" style="42"/>
    <col min="10757" max="10757" width="13.6640625" style="42" bestFit="1" customWidth="1"/>
    <col min="10758" max="11008" width="11.44140625" style="42"/>
    <col min="11009" max="11009" width="42" style="42" bestFit="1" customWidth="1"/>
    <col min="11010" max="11010" width="11.44140625" style="42"/>
    <col min="11011" max="11011" width="13.6640625" style="42" bestFit="1" customWidth="1"/>
    <col min="11012" max="11012" width="11.44140625" style="42"/>
    <col min="11013" max="11013" width="13.6640625" style="42" bestFit="1" customWidth="1"/>
    <col min="11014" max="11264" width="11.44140625" style="42"/>
    <col min="11265" max="11265" width="42" style="42" bestFit="1" customWidth="1"/>
    <col min="11266" max="11266" width="11.44140625" style="42"/>
    <col min="11267" max="11267" width="13.6640625" style="42" bestFit="1" customWidth="1"/>
    <col min="11268" max="11268" width="11.44140625" style="42"/>
    <col min="11269" max="11269" width="13.6640625" style="42" bestFit="1" customWidth="1"/>
    <col min="11270" max="11520" width="11.44140625" style="42"/>
    <col min="11521" max="11521" width="42" style="42" bestFit="1" customWidth="1"/>
    <col min="11522" max="11522" width="11.44140625" style="42"/>
    <col min="11523" max="11523" width="13.6640625" style="42" bestFit="1" customWidth="1"/>
    <col min="11524" max="11524" width="11.44140625" style="42"/>
    <col min="11525" max="11525" width="13.6640625" style="42" bestFit="1" customWidth="1"/>
    <col min="11526" max="11776" width="11.44140625" style="42"/>
    <col min="11777" max="11777" width="42" style="42" bestFit="1" customWidth="1"/>
    <col min="11778" max="11778" width="11.44140625" style="42"/>
    <col min="11779" max="11779" width="13.6640625" style="42" bestFit="1" customWidth="1"/>
    <col min="11780" max="11780" width="11.44140625" style="42"/>
    <col min="11781" max="11781" width="13.6640625" style="42" bestFit="1" customWidth="1"/>
    <col min="11782" max="12032" width="11.44140625" style="42"/>
    <col min="12033" max="12033" width="42" style="42" bestFit="1" customWidth="1"/>
    <col min="12034" max="12034" width="11.44140625" style="42"/>
    <col min="12035" max="12035" width="13.6640625" style="42" bestFit="1" customWidth="1"/>
    <col min="12036" max="12036" width="11.44140625" style="42"/>
    <col min="12037" max="12037" width="13.6640625" style="42" bestFit="1" customWidth="1"/>
    <col min="12038" max="12288" width="11.44140625" style="42"/>
    <col min="12289" max="12289" width="42" style="42" bestFit="1" customWidth="1"/>
    <col min="12290" max="12290" width="11.44140625" style="42"/>
    <col min="12291" max="12291" width="13.6640625" style="42" bestFit="1" customWidth="1"/>
    <col min="12292" max="12292" width="11.44140625" style="42"/>
    <col min="12293" max="12293" width="13.6640625" style="42" bestFit="1" customWidth="1"/>
    <col min="12294" max="12544" width="11.44140625" style="42"/>
    <col min="12545" max="12545" width="42" style="42" bestFit="1" customWidth="1"/>
    <col min="12546" max="12546" width="11.44140625" style="42"/>
    <col min="12547" max="12547" width="13.6640625" style="42" bestFit="1" customWidth="1"/>
    <col min="12548" max="12548" width="11.44140625" style="42"/>
    <col min="12549" max="12549" width="13.6640625" style="42" bestFit="1" customWidth="1"/>
    <col min="12550" max="12800" width="11.44140625" style="42"/>
    <col min="12801" max="12801" width="42" style="42" bestFit="1" customWidth="1"/>
    <col min="12802" max="12802" width="11.44140625" style="42"/>
    <col min="12803" max="12803" width="13.6640625" style="42" bestFit="1" customWidth="1"/>
    <col min="12804" max="12804" width="11.44140625" style="42"/>
    <col min="12805" max="12805" width="13.6640625" style="42" bestFit="1" customWidth="1"/>
    <col min="12806" max="13056" width="11.44140625" style="42"/>
    <col min="13057" max="13057" width="42" style="42" bestFit="1" customWidth="1"/>
    <col min="13058" max="13058" width="11.44140625" style="42"/>
    <col min="13059" max="13059" width="13.6640625" style="42" bestFit="1" customWidth="1"/>
    <col min="13060" max="13060" width="11.44140625" style="42"/>
    <col min="13061" max="13061" width="13.6640625" style="42" bestFit="1" customWidth="1"/>
    <col min="13062" max="13312" width="11.44140625" style="42"/>
    <col min="13313" max="13313" width="42" style="42" bestFit="1" customWidth="1"/>
    <col min="13314" max="13314" width="11.44140625" style="42"/>
    <col min="13315" max="13315" width="13.6640625" style="42" bestFit="1" customWidth="1"/>
    <col min="13316" max="13316" width="11.44140625" style="42"/>
    <col min="13317" max="13317" width="13.6640625" style="42" bestFit="1" customWidth="1"/>
    <col min="13318" max="13568" width="11.44140625" style="42"/>
    <col min="13569" max="13569" width="42" style="42" bestFit="1" customWidth="1"/>
    <col min="13570" max="13570" width="11.44140625" style="42"/>
    <col min="13571" max="13571" width="13.6640625" style="42" bestFit="1" customWidth="1"/>
    <col min="13572" max="13572" width="11.44140625" style="42"/>
    <col min="13573" max="13573" width="13.6640625" style="42" bestFit="1" customWidth="1"/>
    <col min="13574" max="13824" width="11.44140625" style="42"/>
    <col min="13825" max="13825" width="42" style="42" bestFit="1" customWidth="1"/>
    <col min="13826" max="13826" width="11.44140625" style="42"/>
    <col min="13827" max="13827" width="13.6640625" style="42" bestFit="1" customWidth="1"/>
    <col min="13828" max="13828" width="11.44140625" style="42"/>
    <col min="13829" max="13829" width="13.6640625" style="42" bestFit="1" customWidth="1"/>
    <col min="13830" max="14080" width="11.44140625" style="42"/>
    <col min="14081" max="14081" width="42" style="42" bestFit="1" customWidth="1"/>
    <col min="14082" max="14082" width="11.44140625" style="42"/>
    <col min="14083" max="14083" width="13.6640625" style="42" bestFit="1" customWidth="1"/>
    <col min="14084" max="14084" width="11.44140625" style="42"/>
    <col min="14085" max="14085" width="13.6640625" style="42" bestFit="1" customWidth="1"/>
    <col min="14086" max="14336" width="11.44140625" style="42"/>
    <col min="14337" max="14337" width="42" style="42" bestFit="1" customWidth="1"/>
    <col min="14338" max="14338" width="11.44140625" style="42"/>
    <col min="14339" max="14339" width="13.6640625" style="42" bestFit="1" customWidth="1"/>
    <col min="14340" max="14340" width="11.44140625" style="42"/>
    <col min="14341" max="14341" width="13.6640625" style="42" bestFit="1" customWidth="1"/>
    <col min="14342" max="14592" width="11.44140625" style="42"/>
    <col min="14593" max="14593" width="42" style="42" bestFit="1" customWidth="1"/>
    <col min="14594" max="14594" width="11.44140625" style="42"/>
    <col min="14595" max="14595" width="13.6640625" style="42" bestFit="1" customWidth="1"/>
    <col min="14596" max="14596" width="11.44140625" style="42"/>
    <col min="14597" max="14597" width="13.6640625" style="42" bestFit="1" customWidth="1"/>
    <col min="14598" max="14848" width="11.44140625" style="42"/>
    <col min="14849" max="14849" width="42" style="42" bestFit="1" customWidth="1"/>
    <col min="14850" max="14850" width="11.44140625" style="42"/>
    <col min="14851" max="14851" width="13.6640625" style="42" bestFit="1" customWidth="1"/>
    <col min="14852" max="14852" width="11.44140625" style="42"/>
    <col min="14853" max="14853" width="13.6640625" style="42" bestFit="1" customWidth="1"/>
    <col min="14854" max="15104" width="11.44140625" style="42"/>
    <col min="15105" max="15105" width="42" style="42" bestFit="1" customWidth="1"/>
    <col min="15106" max="15106" width="11.44140625" style="42"/>
    <col min="15107" max="15107" width="13.6640625" style="42" bestFit="1" customWidth="1"/>
    <col min="15108" max="15108" width="11.44140625" style="42"/>
    <col min="15109" max="15109" width="13.6640625" style="42" bestFit="1" customWidth="1"/>
    <col min="15110" max="15360" width="11.44140625" style="42"/>
    <col min="15361" max="15361" width="42" style="42" bestFit="1" customWidth="1"/>
    <col min="15362" max="15362" width="11.44140625" style="42"/>
    <col min="15363" max="15363" width="13.6640625" style="42" bestFit="1" customWidth="1"/>
    <col min="15364" max="15364" width="11.44140625" style="42"/>
    <col min="15365" max="15365" width="13.6640625" style="42" bestFit="1" customWidth="1"/>
    <col min="15366" max="15616" width="11.44140625" style="42"/>
    <col min="15617" max="15617" width="42" style="42" bestFit="1" customWidth="1"/>
    <col min="15618" max="15618" width="11.44140625" style="42"/>
    <col min="15619" max="15619" width="13.6640625" style="42" bestFit="1" customWidth="1"/>
    <col min="15620" max="15620" width="11.44140625" style="42"/>
    <col min="15621" max="15621" width="13.6640625" style="42" bestFit="1" customWidth="1"/>
    <col min="15622" max="15872" width="11.44140625" style="42"/>
    <col min="15873" max="15873" width="42" style="42" bestFit="1" customWidth="1"/>
    <col min="15874" max="15874" width="11.44140625" style="42"/>
    <col min="15875" max="15875" width="13.6640625" style="42" bestFit="1" customWidth="1"/>
    <col min="15876" max="15876" width="11.44140625" style="42"/>
    <col min="15877" max="15877" width="13.6640625" style="42" bestFit="1" customWidth="1"/>
    <col min="15878" max="16128" width="11.44140625" style="42"/>
    <col min="16129" max="16129" width="42" style="42" bestFit="1" customWidth="1"/>
    <col min="16130" max="16130" width="11.44140625" style="42"/>
    <col min="16131" max="16131" width="13.6640625" style="42" bestFit="1" customWidth="1"/>
    <col min="16132" max="16132" width="11.44140625" style="42"/>
    <col min="16133" max="16133" width="13.6640625" style="42" bestFit="1" customWidth="1"/>
    <col min="16134" max="16384" width="11.44140625" style="42"/>
  </cols>
  <sheetData>
    <row r="1" spans="1:11" s="401" customFormat="1" ht="45" customHeight="1">
      <c r="A1" s="81" t="s">
        <v>498</v>
      </c>
      <c r="B1" s="797"/>
      <c r="C1" s="320"/>
      <c r="D1" s="797"/>
      <c r="E1" s="320"/>
      <c r="F1" s="320"/>
      <c r="G1" s="320"/>
      <c r="H1" s="320"/>
      <c r="I1" s="320"/>
      <c r="J1" s="320"/>
      <c r="K1" s="320"/>
    </row>
    <row r="2" spans="1:11" ht="14.4" thickBot="1">
      <c r="A2" s="743"/>
      <c r="B2" s="798"/>
      <c r="C2" s="744"/>
      <c r="G2" s="82"/>
    </row>
    <row r="3" spans="1:11" ht="18" customHeight="1">
      <c r="A3" s="1154" t="s">
        <v>314</v>
      </c>
      <c r="B3" s="1152" t="s">
        <v>499</v>
      </c>
      <c r="C3" s="1153"/>
      <c r="D3" s="1152" t="s">
        <v>500</v>
      </c>
      <c r="E3" s="1153"/>
    </row>
    <row r="4" spans="1:11" ht="18.75" customHeight="1" thickBot="1">
      <c r="A4" s="1155"/>
      <c r="B4" s="745" t="s">
        <v>501</v>
      </c>
      <c r="C4" s="746" t="s">
        <v>326</v>
      </c>
      <c r="D4" s="745" t="s">
        <v>501</v>
      </c>
      <c r="E4" s="746" t="s">
        <v>326</v>
      </c>
    </row>
    <row r="5" spans="1:11" ht="18" customHeight="1">
      <c r="A5" s="747" t="s">
        <v>502</v>
      </c>
      <c r="B5" s="787">
        <v>2743</v>
      </c>
      <c r="C5" s="792">
        <v>12900689.9</v>
      </c>
      <c r="D5" s="787">
        <v>2706</v>
      </c>
      <c r="E5" s="792">
        <v>15449259.580000002</v>
      </c>
    </row>
    <row r="6" spans="1:11" ht="18" customHeight="1">
      <c r="A6" s="748" t="s">
        <v>503</v>
      </c>
      <c r="B6" s="788">
        <v>877</v>
      </c>
      <c r="C6" s="793">
        <v>1436355.93</v>
      </c>
      <c r="D6" s="788">
        <v>1217</v>
      </c>
      <c r="E6" s="793">
        <v>2026662.0799999996</v>
      </c>
    </row>
    <row r="7" spans="1:11" ht="18" customHeight="1">
      <c r="A7" s="748" t="s">
        <v>504</v>
      </c>
      <c r="B7" s="788">
        <v>2024</v>
      </c>
      <c r="C7" s="793">
        <v>4320122.4899999984</v>
      </c>
      <c r="D7" s="788">
        <v>2715</v>
      </c>
      <c r="E7" s="793">
        <v>5362220.5299999993</v>
      </c>
    </row>
    <row r="8" spans="1:11" ht="18" customHeight="1">
      <c r="A8" s="748" t="s">
        <v>505</v>
      </c>
      <c r="B8" s="788">
        <v>68</v>
      </c>
      <c r="C8" s="793">
        <v>308143.07999999996</v>
      </c>
      <c r="D8" s="788">
        <v>65</v>
      </c>
      <c r="E8" s="793">
        <v>1005588.41</v>
      </c>
    </row>
    <row r="9" spans="1:11" ht="18" customHeight="1">
      <c r="A9" s="748" t="s">
        <v>506</v>
      </c>
      <c r="B9" s="788">
        <v>1509</v>
      </c>
      <c r="C9" s="793">
        <v>2104105.9500000002</v>
      </c>
      <c r="D9" s="788">
        <v>1301</v>
      </c>
      <c r="E9" s="793">
        <v>1632070.0200000003</v>
      </c>
    </row>
    <row r="10" spans="1:11" ht="18" customHeight="1">
      <c r="A10" s="748" t="s">
        <v>507</v>
      </c>
      <c r="B10" s="788">
        <v>280</v>
      </c>
      <c r="C10" s="793">
        <v>3694241.4</v>
      </c>
      <c r="D10" s="788">
        <v>249</v>
      </c>
      <c r="E10" s="793">
        <v>2704619.67</v>
      </c>
    </row>
    <row r="11" spans="1:11" ht="18" customHeight="1">
      <c r="A11" s="748" t="s">
        <v>508</v>
      </c>
      <c r="B11" s="788">
        <v>35</v>
      </c>
      <c r="C11" s="794">
        <v>91786.19</v>
      </c>
      <c r="D11" s="788">
        <v>38</v>
      </c>
      <c r="E11" s="794">
        <v>82936.5</v>
      </c>
    </row>
    <row r="12" spans="1:11" ht="18" customHeight="1">
      <c r="A12" s="748" t="s">
        <v>509</v>
      </c>
      <c r="B12" s="788">
        <v>6</v>
      </c>
      <c r="C12" s="793">
        <v>31742.080000000002</v>
      </c>
      <c r="D12" s="788">
        <v>6</v>
      </c>
      <c r="E12" s="793">
        <v>22422.02</v>
      </c>
    </row>
    <row r="13" spans="1:11" ht="18" customHeight="1">
      <c r="A13" s="748" t="s">
        <v>510</v>
      </c>
      <c r="B13" s="788">
        <v>26</v>
      </c>
      <c r="C13" s="793">
        <v>283014.41000000003</v>
      </c>
      <c r="D13" s="788">
        <v>52</v>
      </c>
      <c r="E13" s="793">
        <v>1238934.49</v>
      </c>
    </row>
    <row r="14" spans="1:11" ht="18" customHeight="1">
      <c r="A14" s="748" t="s">
        <v>511</v>
      </c>
      <c r="B14" s="788">
        <v>12</v>
      </c>
      <c r="C14" s="793">
        <v>142602.57</v>
      </c>
      <c r="D14" s="788">
        <v>15</v>
      </c>
      <c r="E14" s="793">
        <v>137007.67999999999</v>
      </c>
    </row>
    <row r="15" spans="1:11" ht="18" customHeight="1">
      <c r="A15" s="748" t="s">
        <v>512</v>
      </c>
      <c r="B15" s="788">
        <v>3</v>
      </c>
      <c r="C15" s="793">
        <v>306651.95999999996</v>
      </c>
      <c r="D15" s="788">
        <v>1</v>
      </c>
      <c r="E15" s="793">
        <v>49739.01</v>
      </c>
    </row>
    <row r="16" spans="1:11" ht="18" customHeight="1">
      <c r="A16" s="748" t="s">
        <v>513</v>
      </c>
      <c r="B16" s="789">
        <v>38</v>
      </c>
      <c r="C16" s="794">
        <v>292803.59999999998</v>
      </c>
      <c r="D16" s="789">
        <v>29</v>
      </c>
      <c r="E16" s="794">
        <v>287853.40000000002</v>
      </c>
    </row>
    <row r="17" spans="1:5" ht="18" customHeight="1">
      <c r="A17" s="748" t="s">
        <v>514</v>
      </c>
      <c r="B17" s="788">
        <v>2</v>
      </c>
      <c r="C17" s="793">
        <v>2500.04</v>
      </c>
      <c r="D17" s="788">
        <v>1</v>
      </c>
      <c r="E17" s="793">
        <v>1046.27</v>
      </c>
    </row>
    <row r="18" spans="1:5" ht="18" customHeight="1">
      <c r="A18" s="748" t="s">
        <v>515</v>
      </c>
      <c r="B18" s="788">
        <v>0</v>
      </c>
      <c r="C18" s="793">
        <v>0</v>
      </c>
      <c r="D18" s="788"/>
      <c r="E18" s="793"/>
    </row>
    <row r="19" spans="1:5" ht="18" customHeight="1">
      <c r="A19" s="748" t="s">
        <v>516</v>
      </c>
      <c r="B19" s="789">
        <v>5</v>
      </c>
      <c r="C19" s="794">
        <v>1812413.1400000001</v>
      </c>
      <c r="D19" s="789">
        <v>3</v>
      </c>
      <c r="E19" s="794">
        <v>305627.92000000004</v>
      </c>
    </row>
    <row r="20" spans="1:5" ht="18" customHeight="1">
      <c r="A20" s="748" t="s">
        <v>517</v>
      </c>
      <c r="B20" s="788">
        <v>0</v>
      </c>
      <c r="C20" s="793">
        <v>0</v>
      </c>
      <c r="D20" s="788">
        <v>2</v>
      </c>
      <c r="E20" s="793">
        <v>5687.23</v>
      </c>
    </row>
    <row r="21" spans="1:5" ht="18" customHeight="1">
      <c r="A21" s="748" t="s">
        <v>518</v>
      </c>
      <c r="B21" s="788">
        <v>0</v>
      </c>
      <c r="C21" s="793">
        <v>0</v>
      </c>
      <c r="D21" s="788"/>
      <c r="E21" s="793"/>
    </row>
    <row r="22" spans="1:5" ht="18" customHeight="1">
      <c r="A22" s="748" t="s">
        <v>519</v>
      </c>
      <c r="B22" s="788">
        <v>0</v>
      </c>
      <c r="C22" s="793">
        <v>0</v>
      </c>
      <c r="D22" s="788">
        <v>5</v>
      </c>
      <c r="E22" s="793">
        <v>18374.29</v>
      </c>
    </row>
    <row r="23" spans="1:5" ht="18" customHeight="1">
      <c r="A23" s="1056" t="s">
        <v>520</v>
      </c>
      <c r="B23" s="1057">
        <v>117</v>
      </c>
      <c r="C23" s="1058">
        <v>306074.65999999997</v>
      </c>
      <c r="D23" s="788">
        <v>156</v>
      </c>
      <c r="E23" s="793">
        <v>354529.89999999997</v>
      </c>
    </row>
    <row r="24" spans="1:5" ht="18" customHeight="1">
      <c r="A24" s="748" t="s">
        <v>521</v>
      </c>
      <c r="B24" s="788">
        <v>5</v>
      </c>
      <c r="C24" s="793">
        <v>2405.19</v>
      </c>
      <c r="D24" s="788">
        <v>2</v>
      </c>
      <c r="E24" s="793">
        <v>1447</v>
      </c>
    </row>
    <row r="25" spans="1:5" ht="18" customHeight="1">
      <c r="A25" s="748" t="s">
        <v>522</v>
      </c>
      <c r="B25" s="788">
        <v>5</v>
      </c>
      <c r="C25" s="793">
        <v>20388.080000000002</v>
      </c>
      <c r="D25" s="788">
        <v>3</v>
      </c>
      <c r="E25" s="793">
        <v>13636.42</v>
      </c>
    </row>
    <row r="26" spans="1:5" ht="18" customHeight="1">
      <c r="A26" s="748" t="s">
        <v>523</v>
      </c>
      <c r="B26" s="788">
        <v>9215</v>
      </c>
      <c r="C26" s="793">
        <v>67756876.459999993</v>
      </c>
      <c r="D26" s="788">
        <v>8767</v>
      </c>
      <c r="E26" s="793">
        <v>70989985.929999992</v>
      </c>
    </row>
    <row r="27" spans="1:5" ht="18" customHeight="1">
      <c r="A27" s="748" t="s">
        <v>524</v>
      </c>
      <c r="B27" s="788">
        <v>90</v>
      </c>
      <c r="C27" s="793">
        <v>304210.98</v>
      </c>
      <c r="D27" s="788">
        <v>84</v>
      </c>
      <c r="E27" s="793">
        <v>342566.82999999996</v>
      </c>
    </row>
    <row r="28" spans="1:5" ht="18" customHeight="1">
      <c r="A28" s="748" t="s">
        <v>525</v>
      </c>
      <c r="B28" s="788">
        <v>2</v>
      </c>
      <c r="C28" s="793">
        <v>4172.37</v>
      </c>
      <c r="D28" s="788">
        <v>5</v>
      </c>
      <c r="E28" s="793">
        <v>11028.04</v>
      </c>
    </row>
    <row r="29" spans="1:5" ht="18" customHeight="1">
      <c r="A29" s="748" t="s">
        <v>526</v>
      </c>
      <c r="B29" s="788">
        <v>73</v>
      </c>
      <c r="C29" s="793">
        <v>2829015.78</v>
      </c>
      <c r="D29" s="788">
        <v>36</v>
      </c>
      <c r="E29" s="793">
        <v>1237453.5</v>
      </c>
    </row>
    <row r="30" spans="1:5" ht="18" customHeight="1">
      <c r="A30" s="748" t="s">
        <v>527</v>
      </c>
      <c r="B30" s="788">
        <v>56</v>
      </c>
      <c r="C30" s="793">
        <v>360852.13</v>
      </c>
      <c r="D30" s="788">
        <v>37</v>
      </c>
      <c r="E30" s="793">
        <v>335401.78000000003</v>
      </c>
    </row>
    <row r="31" spans="1:5" ht="18" customHeight="1">
      <c r="A31" s="748" t="s">
        <v>528</v>
      </c>
      <c r="B31" s="788">
        <v>16</v>
      </c>
      <c r="C31" s="793">
        <v>5898.5399999999991</v>
      </c>
      <c r="D31" s="788">
        <v>17</v>
      </c>
      <c r="E31" s="793">
        <v>14308.5</v>
      </c>
    </row>
    <row r="32" spans="1:5" ht="18" customHeight="1">
      <c r="A32" s="748" t="s">
        <v>529</v>
      </c>
      <c r="B32" s="788">
        <v>634</v>
      </c>
      <c r="C32" s="793">
        <v>2063260.68</v>
      </c>
      <c r="D32" s="788">
        <v>732</v>
      </c>
      <c r="E32" s="793">
        <v>3550761.4399999995</v>
      </c>
    </row>
    <row r="33" spans="1:5" ht="18" customHeight="1" thickBot="1">
      <c r="A33" s="749" t="s">
        <v>530</v>
      </c>
      <c r="B33" s="790">
        <v>0</v>
      </c>
      <c r="C33" s="795">
        <v>0</v>
      </c>
      <c r="D33" s="790"/>
      <c r="E33" s="795"/>
    </row>
    <row r="34" spans="1:5" ht="18" customHeight="1" thickBot="1">
      <c r="A34" s="750" t="s">
        <v>50</v>
      </c>
      <c r="B34" s="791">
        <f>SUM(B5:B33)</f>
        <v>17841</v>
      </c>
      <c r="C34" s="796">
        <f>SUM(C5:C33)</f>
        <v>101380327.61000001</v>
      </c>
      <c r="D34" s="791">
        <f>SUM(D5:D33)</f>
        <v>18244</v>
      </c>
      <c r="E34" s="796">
        <f>SUM(E5:E33)</f>
        <v>107181168.44</v>
      </c>
    </row>
  </sheetData>
  <mergeCells count="3">
    <mergeCell ref="B3:C3"/>
    <mergeCell ref="D3:E3"/>
    <mergeCell ref="A3:A4"/>
  </mergeCells>
  <pageMargins left="0.75" right="0.75" top="1" bottom="1" header="0" footer="0"/>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7"/>
  <sheetViews>
    <sheetView zoomScaleNormal="100" workbookViewId="0">
      <selection activeCell="R25" sqref="R25"/>
    </sheetView>
  </sheetViews>
  <sheetFormatPr baseColWidth="10" defaultRowHeight="13.2"/>
  <cols>
    <col min="1" max="1" width="30.44140625" style="8" customWidth="1"/>
    <col min="2" max="2" width="12.88671875" style="8" customWidth="1"/>
    <col min="3" max="3" width="12.44140625" style="8" customWidth="1"/>
    <col min="4" max="4" width="2.33203125" style="8" customWidth="1"/>
    <col min="5" max="5" width="11.33203125" style="8" customWidth="1"/>
    <col min="6" max="8" width="11.44140625" style="8"/>
    <col min="9" max="9" width="12.6640625" style="8" bestFit="1" customWidth="1"/>
    <col min="10" max="10" width="11.44140625" style="8"/>
    <col min="11" max="11" width="11.6640625" style="8" bestFit="1" customWidth="1"/>
    <col min="12" max="256" width="11.44140625" style="8"/>
    <col min="257" max="257" width="30.44140625" style="8" customWidth="1"/>
    <col min="258" max="258" width="16.44140625" style="8" customWidth="1"/>
    <col min="259" max="259" width="13.88671875" style="8" customWidth="1"/>
    <col min="260" max="260" width="4.6640625" style="8" customWidth="1"/>
    <col min="261" max="512" width="11.44140625" style="8"/>
    <col min="513" max="513" width="30.44140625" style="8" customWidth="1"/>
    <col min="514" max="514" width="16.44140625" style="8" customWidth="1"/>
    <col min="515" max="515" width="13.88671875" style="8" customWidth="1"/>
    <col min="516" max="516" width="4.6640625" style="8" customWidth="1"/>
    <col min="517" max="768" width="11.44140625" style="8"/>
    <col min="769" max="769" width="30.44140625" style="8" customWidth="1"/>
    <col min="770" max="770" width="16.44140625" style="8" customWidth="1"/>
    <col min="771" max="771" width="13.88671875" style="8" customWidth="1"/>
    <col min="772" max="772" width="4.6640625" style="8" customWidth="1"/>
    <col min="773" max="1024" width="11.44140625" style="8"/>
    <col min="1025" max="1025" width="30.44140625" style="8" customWidth="1"/>
    <col min="1026" max="1026" width="16.44140625" style="8" customWidth="1"/>
    <col min="1027" max="1027" width="13.88671875" style="8" customWidth="1"/>
    <col min="1028" max="1028" width="4.6640625" style="8" customWidth="1"/>
    <col min="1029" max="1280" width="11.44140625" style="8"/>
    <col min="1281" max="1281" width="30.44140625" style="8" customWidth="1"/>
    <col min="1282" max="1282" width="16.44140625" style="8" customWidth="1"/>
    <col min="1283" max="1283" width="13.88671875" style="8" customWidth="1"/>
    <col min="1284" max="1284" width="4.6640625" style="8" customWidth="1"/>
    <col min="1285" max="1536" width="11.44140625" style="8"/>
    <col min="1537" max="1537" width="30.44140625" style="8" customWidth="1"/>
    <col min="1538" max="1538" width="16.44140625" style="8" customWidth="1"/>
    <col min="1539" max="1539" width="13.88671875" style="8" customWidth="1"/>
    <col min="1540" max="1540" width="4.6640625" style="8" customWidth="1"/>
    <col min="1541" max="1792" width="11.44140625" style="8"/>
    <col min="1793" max="1793" width="30.44140625" style="8" customWidth="1"/>
    <col min="1794" max="1794" width="16.44140625" style="8" customWidth="1"/>
    <col min="1795" max="1795" width="13.88671875" style="8" customWidth="1"/>
    <col min="1796" max="1796" width="4.6640625" style="8" customWidth="1"/>
    <col min="1797" max="2048" width="11.44140625" style="8"/>
    <col min="2049" max="2049" width="30.44140625" style="8" customWidth="1"/>
    <col min="2050" max="2050" width="16.44140625" style="8" customWidth="1"/>
    <col min="2051" max="2051" width="13.88671875" style="8" customWidth="1"/>
    <col min="2052" max="2052" width="4.6640625" style="8" customWidth="1"/>
    <col min="2053" max="2304" width="11.44140625" style="8"/>
    <col min="2305" max="2305" width="30.44140625" style="8" customWidth="1"/>
    <col min="2306" max="2306" width="16.44140625" style="8" customWidth="1"/>
    <col min="2307" max="2307" width="13.88671875" style="8" customWidth="1"/>
    <col min="2308" max="2308" width="4.6640625" style="8" customWidth="1"/>
    <col min="2309" max="2560" width="11.44140625" style="8"/>
    <col min="2561" max="2561" width="30.44140625" style="8" customWidth="1"/>
    <col min="2562" max="2562" width="16.44140625" style="8" customWidth="1"/>
    <col min="2563" max="2563" width="13.88671875" style="8" customWidth="1"/>
    <col min="2564" max="2564" width="4.6640625" style="8" customWidth="1"/>
    <col min="2565" max="2816" width="11.44140625" style="8"/>
    <col min="2817" max="2817" width="30.44140625" style="8" customWidth="1"/>
    <col min="2818" max="2818" width="16.44140625" style="8" customWidth="1"/>
    <col min="2819" max="2819" width="13.88671875" style="8" customWidth="1"/>
    <col min="2820" max="2820" width="4.6640625" style="8" customWidth="1"/>
    <col min="2821" max="3072" width="11.44140625" style="8"/>
    <col min="3073" max="3073" width="30.44140625" style="8" customWidth="1"/>
    <col min="3074" max="3074" width="16.44140625" style="8" customWidth="1"/>
    <col min="3075" max="3075" width="13.88671875" style="8" customWidth="1"/>
    <col min="3076" max="3076" width="4.6640625" style="8" customWidth="1"/>
    <col min="3077" max="3328" width="11.44140625" style="8"/>
    <col min="3329" max="3329" width="30.44140625" style="8" customWidth="1"/>
    <col min="3330" max="3330" width="16.44140625" style="8" customWidth="1"/>
    <col min="3331" max="3331" width="13.88671875" style="8" customWidth="1"/>
    <col min="3332" max="3332" width="4.6640625" style="8" customWidth="1"/>
    <col min="3333" max="3584" width="11.44140625" style="8"/>
    <col min="3585" max="3585" width="30.44140625" style="8" customWidth="1"/>
    <col min="3586" max="3586" width="16.44140625" style="8" customWidth="1"/>
    <col min="3587" max="3587" width="13.88671875" style="8" customWidth="1"/>
    <col min="3588" max="3588" width="4.6640625" style="8" customWidth="1"/>
    <col min="3589" max="3840" width="11.44140625" style="8"/>
    <col min="3841" max="3841" width="30.44140625" style="8" customWidth="1"/>
    <col min="3842" max="3842" width="16.44140625" style="8" customWidth="1"/>
    <col min="3843" max="3843" width="13.88671875" style="8" customWidth="1"/>
    <col min="3844" max="3844" width="4.6640625" style="8" customWidth="1"/>
    <col min="3845" max="4096" width="11.44140625" style="8"/>
    <col min="4097" max="4097" width="30.44140625" style="8" customWidth="1"/>
    <col min="4098" max="4098" width="16.44140625" style="8" customWidth="1"/>
    <col min="4099" max="4099" width="13.88671875" style="8" customWidth="1"/>
    <col min="4100" max="4100" width="4.6640625" style="8" customWidth="1"/>
    <col min="4101" max="4352" width="11.44140625" style="8"/>
    <col min="4353" max="4353" width="30.44140625" style="8" customWidth="1"/>
    <col min="4354" max="4354" width="16.44140625" style="8" customWidth="1"/>
    <col min="4355" max="4355" width="13.88671875" style="8" customWidth="1"/>
    <col min="4356" max="4356" width="4.6640625" style="8" customWidth="1"/>
    <col min="4357" max="4608" width="11.44140625" style="8"/>
    <col min="4609" max="4609" width="30.44140625" style="8" customWidth="1"/>
    <col min="4610" max="4610" width="16.44140625" style="8" customWidth="1"/>
    <col min="4611" max="4611" width="13.88671875" style="8" customWidth="1"/>
    <col min="4612" max="4612" width="4.6640625" style="8" customWidth="1"/>
    <col min="4613" max="4864" width="11.44140625" style="8"/>
    <col min="4865" max="4865" width="30.44140625" style="8" customWidth="1"/>
    <col min="4866" max="4866" width="16.44140625" style="8" customWidth="1"/>
    <col min="4867" max="4867" width="13.88671875" style="8" customWidth="1"/>
    <col min="4868" max="4868" width="4.6640625" style="8" customWidth="1"/>
    <col min="4869" max="5120" width="11.44140625" style="8"/>
    <col min="5121" max="5121" width="30.44140625" style="8" customWidth="1"/>
    <col min="5122" max="5122" width="16.44140625" style="8" customWidth="1"/>
    <col min="5123" max="5123" width="13.88671875" style="8" customWidth="1"/>
    <col min="5124" max="5124" width="4.6640625" style="8" customWidth="1"/>
    <col min="5125" max="5376" width="11.44140625" style="8"/>
    <col min="5377" max="5377" width="30.44140625" style="8" customWidth="1"/>
    <col min="5378" max="5378" width="16.44140625" style="8" customWidth="1"/>
    <col min="5379" max="5379" width="13.88671875" style="8" customWidth="1"/>
    <col min="5380" max="5380" width="4.6640625" style="8" customWidth="1"/>
    <col min="5381" max="5632" width="11.44140625" style="8"/>
    <col min="5633" max="5633" width="30.44140625" style="8" customWidth="1"/>
    <col min="5634" max="5634" width="16.44140625" style="8" customWidth="1"/>
    <col min="5635" max="5635" width="13.88671875" style="8" customWidth="1"/>
    <col min="5636" max="5636" width="4.6640625" style="8" customWidth="1"/>
    <col min="5637" max="5888" width="11.44140625" style="8"/>
    <col min="5889" max="5889" width="30.44140625" style="8" customWidth="1"/>
    <col min="5890" max="5890" width="16.44140625" style="8" customWidth="1"/>
    <col min="5891" max="5891" width="13.88671875" style="8" customWidth="1"/>
    <col min="5892" max="5892" width="4.6640625" style="8" customWidth="1"/>
    <col min="5893" max="6144" width="11.44140625" style="8"/>
    <col min="6145" max="6145" width="30.44140625" style="8" customWidth="1"/>
    <col min="6146" max="6146" width="16.44140625" style="8" customWidth="1"/>
    <col min="6147" max="6147" width="13.88671875" style="8" customWidth="1"/>
    <col min="6148" max="6148" width="4.6640625" style="8" customWidth="1"/>
    <col min="6149" max="6400" width="11.44140625" style="8"/>
    <col min="6401" max="6401" width="30.44140625" style="8" customWidth="1"/>
    <col min="6402" max="6402" width="16.44140625" style="8" customWidth="1"/>
    <col min="6403" max="6403" width="13.88671875" style="8" customWidth="1"/>
    <col min="6404" max="6404" width="4.6640625" style="8" customWidth="1"/>
    <col min="6405" max="6656" width="11.44140625" style="8"/>
    <col min="6657" max="6657" width="30.44140625" style="8" customWidth="1"/>
    <col min="6658" max="6658" width="16.44140625" style="8" customWidth="1"/>
    <col min="6659" max="6659" width="13.88671875" style="8" customWidth="1"/>
    <col min="6660" max="6660" width="4.6640625" style="8" customWidth="1"/>
    <col min="6661" max="6912" width="11.44140625" style="8"/>
    <col min="6913" max="6913" width="30.44140625" style="8" customWidth="1"/>
    <col min="6914" max="6914" width="16.44140625" style="8" customWidth="1"/>
    <col min="6915" max="6915" width="13.88671875" style="8" customWidth="1"/>
    <col min="6916" max="6916" width="4.6640625" style="8" customWidth="1"/>
    <col min="6917" max="7168" width="11.44140625" style="8"/>
    <col min="7169" max="7169" width="30.44140625" style="8" customWidth="1"/>
    <col min="7170" max="7170" width="16.44140625" style="8" customWidth="1"/>
    <col min="7171" max="7171" width="13.88671875" style="8" customWidth="1"/>
    <col min="7172" max="7172" width="4.6640625" style="8" customWidth="1"/>
    <col min="7173" max="7424" width="11.44140625" style="8"/>
    <col min="7425" max="7425" width="30.44140625" style="8" customWidth="1"/>
    <col min="7426" max="7426" width="16.44140625" style="8" customWidth="1"/>
    <col min="7427" max="7427" width="13.88671875" style="8" customWidth="1"/>
    <col min="7428" max="7428" width="4.6640625" style="8" customWidth="1"/>
    <col min="7429" max="7680" width="11.44140625" style="8"/>
    <col min="7681" max="7681" width="30.44140625" style="8" customWidth="1"/>
    <col min="7682" max="7682" width="16.44140625" style="8" customWidth="1"/>
    <col min="7683" max="7683" width="13.88671875" style="8" customWidth="1"/>
    <col min="7684" max="7684" width="4.6640625" style="8" customWidth="1"/>
    <col min="7685" max="7936" width="11.44140625" style="8"/>
    <col min="7937" max="7937" width="30.44140625" style="8" customWidth="1"/>
    <col min="7938" max="7938" width="16.44140625" style="8" customWidth="1"/>
    <col min="7939" max="7939" width="13.88671875" style="8" customWidth="1"/>
    <col min="7940" max="7940" width="4.6640625" style="8" customWidth="1"/>
    <col min="7941" max="8192" width="11.44140625" style="8"/>
    <col min="8193" max="8193" width="30.44140625" style="8" customWidth="1"/>
    <col min="8194" max="8194" width="16.44140625" style="8" customWidth="1"/>
    <col min="8195" max="8195" width="13.88671875" style="8" customWidth="1"/>
    <col min="8196" max="8196" width="4.6640625" style="8" customWidth="1"/>
    <col min="8197" max="8448" width="11.44140625" style="8"/>
    <col min="8449" max="8449" width="30.44140625" style="8" customWidth="1"/>
    <col min="8450" max="8450" width="16.44140625" style="8" customWidth="1"/>
    <col min="8451" max="8451" width="13.88671875" style="8" customWidth="1"/>
    <col min="8452" max="8452" width="4.6640625" style="8" customWidth="1"/>
    <col min="8453" max="8704" width="11.44140625" style="8"/>
    <col min="8705" max="8705" width="30.44140625" style="8" customWidth="1"/>
    <col min="8706" max="8706" width="16.44140625" style="8" customWidth="1"/>
    <col min="8707" max="8707" width="13.88671875" style="8" customWidth="1"/>
    <col min="8708" max="8708" width="4.6640625" style="8" customWidth="1"/>
    <col min="8709" max="8960" width="11.44140625" style="8"/>
    <col min="8961" max="8961" width="30.44140625" style="8" customWidth="1"/>
    <col min="8962" max="8962" width="16.44140625" style="8" customWidth="1"/>
    <col min="8963" max="8963" width="13.88671875" style="8" customWidth="1"/>
    <col min="8964" max="8964" width="4.6640625" style="8" customWidth="1"/>
    <col min="8965" max="9216" width="11.44140625" style="8"/>
    <col min="9217" max="9217" width="30.44140625" style="8" customWidth="1"/>
    <col min="9218" max="9218" width="16.44140625" style="8" customWidth="1"/>
    <col min="9219" max="9219" width="13.88671875" style="8" customWidth="1"/>
    <col min="9220" max="9220" width="4.6640625" style="8" customWidth="1"/>
    <col min="9221" max="9472" width="11.44140625" style="8"/>
    <col min="9473" max="9473" width="30.44140625" style="8" customWidth="1"/>
    <col min="9474" max="9474" width="16.44140625" style="8" customWidth="1"/>
    <col min="9475" max="9475" width="13.88671875" style="8" customWidth="1"/>
    <col min="9476" max="9476" width="4.6640625" style="8" customWidth="1"/>
    <col min="9477" max="9728" width="11.44140625" style="8"/>
    <col min="9729" max="9729" width="30.44140625" style="8" customWidth="1"/>
    <col min="9730" max="9730" width="16.44140625" style="8" customWidth="1"/>
    <col min="9731" max="9731" width="13.88671875" style="8" customWidth="1"/>
    <col min="9732" max="9732" width="4.6640625" style="8" customWidth="1"/>
    <col min="9733" max="9984" width="11.44140625" style="8"/>
    <col min="9985" max="9985" width="30.44140625" style="8" customWidth="1"/>
    <col min="9986" max="9986" width="16.44140625" style="8" customWidth="1"/>
    <col min="9987" max="9987" width="13.88671875" style="8" customWidth="1"/>
    <col min="9988" max="9988" width="4.6640625" style="8" customWidth="1"/>
    <col min="9989" max="10240" width="11.44140625" style="8"/>
    <col min="10241" max="10241" width="30.44140625" style="8" customWidth="1"/>
    <col min="10242" max="10242" width="16.44140625" style="8" customWidth="1"/>
    <col min="10243" max="10243" width="13.88671875" style="8" customWidth="1"/>
    <col min="10244" max="10244" width="4.6640625" style="8" customWidth="1"/>
    <col min="10245" max="10496" width="11.44140625" style="8"/>
    <col min="10497" max="10497" width="30.44140625" style="8" customWidth="1"/>
    <col min="10498" max="10498" width="16.44140625" style="8" customWidth="1"/>
    <col min="10499" max="10499" width="13.88671875" style="8" customWidth="1"/>
    <col min="10500" max="10500" width="4.6640625" style="8" customWidth="1"/>
    <col min="10501" max="10752" width="11.44140625" style="8"/>
    <col min="10753" max="10753" width="30.44140625" style="8" customWidth="1"/>
    <col min="10754" max="10754" width="16.44140625" style="8" customWidth="1"/>
    <col min="10755" max="10755" width="13.88671875" style="8" customWidth="1"/>
    <col min="10756" max="10756" width="4.6640625" style="8" customWidth="1"/>
    <col min="10757" max="11008" width="11.44140625" style="8"/>
    <col min="11009" max="11009" width="30.44140625" style="8" customWidth="1"/>
    <col min="11010" max="11010" width="16.44140625" style="8" customWidth="1"/>
    <col min="11011" max="11011" width="13.88671875" style="8" customWidth="1"/>
    <col min="11012" max="11012" width="4.6640625" style="8" customWidth="1"/>
    <col min="11013" max="11264" width="11.44140625" style="8"/>
    <col min="11265" max="11265" width="30.44140625" style="8" customWidth="1"/>
    <col min="11266" max="11266" width="16.44140625" style="8" customWidth="1"/>
    <col min="11267" max="11267" width="13.88671875" style="8" customWidth="1"/>
    <col min="11268" max="11268" width="4.6640625" style="8" customWidth="1"/>
    <col min="11269" max="11520" width="11.44140625" style="8"/>
    <col min="11521" max="11521" width="30.44140625" style="8" customWidth="1"/>
    <col min="11522" max="11522" width="16.44140625" style="8" customWidth="1"/>
    <col min="11523" max="11523" width="13.88671875" style="8" customWidth="1"/>
    <col min="11524" max="11524" width="4.6640625" style="8" customWidth="1"/>
    <col min="11525" max="11776" width="11.44140625" style="8"/>
    <col min="11777" max="11777" width="30.44140625" style="8" customWidth="1"/>
    <col min="11778" max="11778" width="16.44140625" style="8" customWidth="1"/>
    <col min="11779" max="11779" width="13.88671875" style="8" customWidth="1"/>
    <col min="11780" max="11780" width="4.6640625" style="8" customWidth="1"/>
    <col min="11781" max="12032" width="11.44140625" style="8"/>
    <col min="12033" max="12033" width="30.44140625" style="8" customWidth="1"/>
    <col min="12034" max="12034" width="16.44140625" style="8" customWidth="1"/>
    <col min="12035" max="12035" width="13.88671875" style="8" customWidth="1"/>
    <col min="12036" max="12036" width="4.6640625" style="8" customWidth="1"/>
    <col min="12037" max="12288" width="11.44140625" style="8"/>
    <col min="12289" max="12289" width="30.44140625" style="8" customWidth="1"/>
    <col min="12290" max="12290" width="16.44140625" style="8" customWidth="1"/>
    <col min="12291" max="12291" width="13.88671875" style="8" customWidth="1"/>
    <col min="12292" max="12292" width="4.6640625" style="8" customWidth="1"/>
    <col min="12293" max="12544" width="11.44140625" style="8"/>
    <col min="12545" max="12545" width="30.44140625" style="8" customWidth="1"/>
    <col min="12546" max="12546" width="16.44140625" style="8" customWidth="1"/>
    <col min="12547" max="12547" width="13.88671875" style="8" customWidth="1"/>
    <col min="12548" max="12548" width="4.6640625" style="8" customWidth="1"/>
    <col min="12549" max="12800" width="11.44140625" style="8"/>
    <col min="12801" max="12801" width="30.44140625" style="8" customWidth="1"/>
    <col min="12802" max="12802" width="16.44140625" style="8" customWidth="1"/>
    <col min="12803" max="12803" width="13.88671875" style="8" customWidth="1"/>
    <col min="12804" max="12804" width="4.6640625" style="8" customWidth="1"/>
    <col min="12805" max="13056" width="11.44140625" style="8"/>
    <col min="13057" max="13057" width="30.44140625" style="8" customWidth="1"/>
    <col min="13058" max="13058" width="16.44140625" style="8" customWidth="1"/>
    <col min="13059" max="13059" width="13.88671875" style="8" customWidth="1"/>
    <col min="13060" max="13060" width="4.6640625" style="8" customWidth="1"/>
    <col min="13061" max="13312" width="11.44140625" style="8"/>
    <col min="13313" max="13313" width="30.44140625" style="8" customWidth="1"/>
    <col min="13314" max="13314" width="16.44140625" style="8" customWidth="1"/>
    <col min="13315" max="13315" width="13.88671875" style="8" customWidth="1"/>
    <col min="13316" max="13316" width="4.6640625" style="8" customWidth="1"/>
    <col min="13317" max="13568" width="11.44140625" style="8"/>
    <col min="13569" max="13569" width="30.44140625" style="8" customWidth="1"/>
    <col min="13570" max="13570" width="16.44140625" style="8" customWidth="1"/>
    <col min="13571" max="13571" width="13.88671875" style="8" customWidth="1"/>
    <col min="13572" max="13572" width="4.6640625" style="8" customWidth="1"/>
    <col min="13573" max="13824" width="11.44140625" style="8"/>
    <col min="13825" max="13825" width="30.44140625" style="8" customWidth="1"/>
    <col min="13826" max="13826" width="16.44140625" style="8" customWidth="1"/>
    <col min="13827" max="13827" width="13.88671875" style="8" customWidth="1"/>
    <col min="13828" max="13828" width="4.6640625" style="8" customWidth="1"/>
    <col min="13829" max="14080" width="11.44140625" style="8"/>
    <col min="14081" max="14081" width="30.44140625" style="8" customWidth="1"/>
    <col min="14082" max="14082" width="16.44140625" style="8" customWidth="1"/>
    <col min="14083" max="14083" width="13.88671875" style="8" customWidth="1"/>
    <col min="14084" max="14084" width="4.6640625" style="8" customWidth="1"/>
    <col min="14085" max="14336" width="11.44140625" style="8"/>
    <col min="14337" max="14337" width="30.44140625" style="8" customWidth="1"/>
    <col min="14338" max="14338" width="16.44140625" style="8" customWidth="1"/>
    <col min="14339" max="14339" width="13.88671875" style="8" customWidth="1"/>
    <col min="14340" max="14340" width="4.6640625" style="8" customWidth="1"/>
    <col min="14341" max="14592" width="11.44140625" style="8"/>
    <col min="14593" max="14593" width="30.44140625" style="8" customWidth="1"/>
    <col min="14594" max="14594" width="16.44140625" style="8" customWidth="1"/>
    <col min="14595" max="14595" width="13.88671875" style="8" customWidth="1"/>
    <col min="14596" max="14596" width="4.6640625" style="8" customWidth="1"/>
    <col min="14597" max="14848" width="11.44140625" style="8"/>
    <col min="14849" max="14849" width="30.44140625" style="8" customWidth="1"/>
    <col min="14850" max="14850" width="16.44140625" style="8" customWidth="1"/>
    <col min="14851" max="14851" width="13.88671875" style="8" customWidth="1"/>
    <col min="14852" max="14852" width="4.6640625" style="8" customWidth="1"/>
    <col min="14853" max="15104" width="11.44140625" style="8"/>
    <col min="15105" max="15105" width="30.44140625" style="8" customWidth="1"/>
    <col min="15106" max="15106" width="16.44140625" style="8" customWidth="1"/>
    <col min="15107" max="15107" width="13.88671875" style="8" customWidth="1"/>
    <col min="15108" max="15108" width="4.6640625" style="8" customWidth="1"/>
    <col min="15109" max="15360" width="11.44140625" style="8"/>
    <col min="15361" max="15361" width="30.44140625" style="8" customWidth="1"/>
    <col min="15362" max="15362" width="16.44140625" style="8" customWidth="1"/>
    <col min="15363" max="15363" width="13.88671875" style="8" customWidth="1"/>
    <col min="15364" max="15364" width="4.6640625" style="8" customWidth="1"/>
    <col min="15365" max="15616" width="11.44140625" style="8"/>
    <col min="15617" max="15617" width="30.44140625" style="8" customWidth="1"/>
    <col min="15618" max="15618" width="16.44140625" style="8" customWidth="1"/>
    <col min="15619" max="15619" width="13.88671875" style="8" customWidth="1"/>
    <col min="15620" max="15620" width="4.6640625" style="8" customWidth="1"/>
    <col min="15621" max="15872" width="11.44140625" style="8"/>
    <col min="15873" max="15873" width="30.44140625" style="8" customWidth="1"/>
    <col min="15874" max="15874" width="16.44140625" style="8" customWidth="1"/>
    <col min="15875" max="15875" width="13.88671875" style="8" customWidth="1"/>
    <col min="15876" max="15876" width="4.6640625" style="8" customWidth="1"/>
    <col min="15877" max="16128" width="11.44140625" style="8"/>
    <col min="16129" max="16129" width="30.44140625" style="8" customWidth="1"/>
    <col min="16130" max="16130" width="16.44140625" style="8" customWidth="1"/>
    <col min="16131" max="16131" width="13.88671875" style="8" customWidth="1"/>
    <col min="16132" max="16132" width="4.6640625" style="8" customWidth="1"/>
    <col min="16133" max="16384" width="11.44140625" style="8"/>
  </cols>
  <sheetData>
    <row r="1" spans="1:11" s="6" customFormat="1" ht="45" customHeight="1">
      <c r="A1" s="11" t="s">
        <v>531</v>
      </c>
      <c r="B1" s="11"/>
      <c r="C1" s="11"/>
      <c r="D1" s="11"/>
      <c r="E1" s="11"/>
      <c r="F1" s="11"/>
    </row>
    <row r="2" spans="1:11" s="6" customFormat="1" ht="12" customHeight="1" thickBot="1">
      <c r="A2" s="141"/>
      <c r="B2" s="141"/>
    </row>
    <row r="3" spans="1:11" s="6" customFormat="1" ht="19.95" customHeight="1" thickBot="1">
      <c r="B3" s="931">
        <v>2020</v>
      </c>
      <c r="C3" s="908">
        <v>2021</v>
      </c>
      <c r="D3" s="4"/>
      <c r="E3" s="1123" t="s">
        <v>2</v>
      </c>
      <c r="F3" s="1124"/>
    </row>
    <row r="4" spans="1:11" s="6" customFormat="1" ht="27" customHeight="1" thickBot="1">
      <c r="A4" s="143"/>
      <c r="B4" s="487" t="s">
        <v>5</v>
      </c>
      <c r="C4" s="487" t="s">
        <v>5</v>
      </c>
      <c r="E4" s="527" t="s">
        <v>5</v>
      </c>
      <c r="F4" s="528" t="s">
        <v>6</v>
      </c>
    </row>
    <row r="5" spans="1:11" ht="18" customHeight="1">
      <c r="A5" s="144" t="s">
        <v>532</v>
      </c>
      <c r="B5" s="307">
        <v>529582.64</v>
      </c>
      <c r="C5" s="307">
        <v>534927.14</v>
      </c>
      <c r="D5" s="59"/>
      <c r="E5" s="307">
        <f>C5-B5</f>
        <v>5344.5</v>
      </c>
      <c r="F5" s="734">
        <f>(C5-B5)/B5</f>
        <v>1.0091909357149622E-2</v>
      </c>
    </row>
    <row r="6" spans="1:11" s="305" customFormat="1" ht="18" customHeight="1" thickBot="1">
      <c r="A6" s="936" t="s">
        <v>533</v>
      </c>
      <c r="B6" s="889">
        <v>19881.52</v>
      </c>
      <c r="C6" s="889">
        <v>0</v>
      </c>
      <c r="D6" s="306"/>
      <c r="E6" s="889">
        <f>C6-B6</f>
        <v>-19881.52</v>
      </c>
      <c r="F6" s="735">
        <f>(C6-B6)/B6</f>
        <v>-1</v>
      </c>
    </row>
    <row r="7" spans="1:11" ht="18" customHeight="1" thickBot="1">
      <c r="A7" s="524" t="s">
        <v>534</v>
      </c>
      <c r="B7" s="525">
        <f>SUM(B5:B6)</f>
        <v>549464.16</v>
      </c>
      <c r="C7" s="525">
        <f>SUM(C5:C6)</f>
        <v>534927.14</v>
      </c>
      <c r="D7" s="59"/>
      <c r="E7" s="656">
        <f>C7-B7</f>
        <v>-14537.020000000019</v>
      </c>
      <c r="F7" s="531">
        <f>(C7-B7)/B7</f>
        <v>-2.6456721035271923E-2</v>
      </c>
    </row>
    <row r="8" spans="1:11" s="305" customFormat="1" ht="18" customHeight="1" thickBot="1">
      <c r="A8"/>
      <c r="B8"/>
      <c r="C8"/>
      <c r="D8"/>
      <c r="E8" s="657"/>
      <c r="F8" s="532"/>
    </row>
    <row r="9" spans="1:11" ht="18" customHeight="1">
      <c r="A9" s="144" t="s">
        <v>165</v>
      </c>
      <c r="B9" s="307">
        <v>785795.20197000005</v>
      </c>
      <c r="C9" s="307">
        <v>1027451.9160999999</v>
      </c>
      <c r="D9" s="59"/>
      <c r="E9" s="307">
        <f t="shared" ref="E9:E14" si="0">C9-B9</f>
        <v>241656.71412999986</v>
      </c>
      <c r="F9" s="529">
        <f t="shared" ref="F9:F14" si="1">(C9-B9)/B9</f>
        <v>0.30753141979508519</v>
      </c>
    </row>
    <row r="10" spans="1:11" ht="18" customHeight="1">
      <c r="A10" s="145" t="s">
        <v>535</v>
      </c>
      <c r="B10" s="658">
        <v>-24125.204219999996</v>
      </c>
      <c r="C10" s="658">
        <v>-27818.508689999999</v>
      </c>
      <c r="D10" s="59"/>
      <c r="E10" s="658">
        <f t="shared" si="0"/>
        <v>-3693.3044700000028</v>
      </c>
      <c r="F10" s="533">
        <f t="shared" si="1"/>
        <v>0.15308904481472627</v>
      </c>
      <c r="J10" s="774"/>
    </row>
    <row r="11" spans="1:11" ht="18" customHeight="1">
      <c r="A11" s="145" t="s">
        <v>536</v>
      </c>
      <c r="B11" s="658">
        <v>4995.7904900000003</v>
      </c>
      <c r="C11" s="658">
        <v>5094.3237799999997</v>
      </c>
      <c r="D11" s="59"/>
      <c r="E11" s="658">
        <f t="shared" si="0"/>
        <v>98.533289999999397</v>
      </c>
      <c r="F11" s="533">
        <f t="shared" si="1"/>
        <v>1.9723263054612084E-2</v>
      </c>
      <c r="I11" s="774"/>
      <c r="J11" s="774"/>
      <c r="K11" s="775"/>
    </row>
    <row r="12" spans="1:11" ht="18" customHeight="1">
      <c r="A12" s="145" t="s">
        <v>537</v>
      </c>
      <c r="B12" s="658">
        <v>88966.954349999985</v>
      </c>
      <c r="C12" s="658">
        <v>103002.61663</v>
      </c>
      <c r="D12" s="59"/>
      <c r="E12" s="658">
        <f t="shared" si="0"/>
        <v>14035.662280000019</v>
      </c>
      <c r="F12" s="533">
        <f t="shared" si="1"/>
        <v>0.15776264774427473</v>
      </c>
      <c r="I12" s="774"/>
      <c r="J12" s="774"/>
      <c r="K12" s="775"/>
    </row>
    <row r="13" spans="1:11" ht="18" customHeight="1" thickBot="1">
      <c r="A13" s="146" t="s">
        <v>538</v>
      </c>
      <c r="B13" s="889">
        <v>5967.3924300000026</v>
      </c>
      <c r="C13" s="889">
        <v>21875.846939999996</v>
      </c>
      <c r="D13" s="59"/>
      <c r="E13" s="655">
        <f t="shared" si="0"/>
        <v>15908.454509999992</v>
      </c>
      <c r="F13" s="530">
        <f t="shared" si="1"/>
        <v>2.6658971563564466</v>
      </c>
      <c r="I13" s="775"/>
      <c r="J13" s="775"/>
      <c r="K13" s="775"/>
    </row>
    <row r="14" spans="1:11" ht="18" customHeight="1" thickBot="1">
      <c r="A14" s="524" t="s">
        <v>140</v>
      </c>
      <c r="B14" s="526">
        <f>SUM(B9:B13)</f>
        <v>861600.13502000016</v>
      </c>
      <c r="C14" s="526">
        <f>SUM(C9:C13)</f>
        <v>1129606.1947599999</v>
      </c>
      <c r="D14" s="59"/>
      <c r="E14" s="656">
        <f t="shared" si="0"/>
        <v>268006.05973999971</v>
      </c>
      <c r="F14" s="531">
        <f t="shared" si="1"/>
        <v>0.31105619514994448</v>
      </c>
    </row>
    <row r="15" spans="1:11" ht="18" customHeight="1">
      <c r="E15" s="147"/>
      <c r="F15" s="147"/>
    </row>
    <row r="16" spans="1:11">
      <c r="A16" s="292"/>
      <c r="B16" s="147"/>
      <c r="C16" s="147"/>
    </row>
    <row r="17" spans="1:3" ht="17.25" customHeight="1">
      <c r="A17" s="293"/>
      <c r="B17" s="147"/>
      <c r="C17" s="147"/>
    </row>
  </sheetData>
  <mergeCells count="1">
    <mergeCell ref="E3:F3"/>
  </mergeCells>
  <printOptions horizontalCentered="1"/>
  <pageMargins left="0" right="0" top="0.35433070866141736" bottom="0.31496062992125984" header="0" footer="0.19685039370078741"/>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9"/>
  <sheetViews>
    <sheetView workbookViewId="0">
      <selection activeCell="Q28" sqref="Q28"/>
    </sheetView>
  </sheetViews>
  <sheetFormatPr baseColWidth="10" defaultRowHeight="14.4"/>
  <cols>
    <col min="1" max="1" width="38.5546875" customWidth="1"/>
    <col min="2" max="4" width="11.6640625" customWidth="1"/>
    <col min="257" max="257" width="42" bestFit="1" customWidth="1"/>
    <col min="258" max="260" width="12.6640625" customWidth="1"/>
    <col min="513" max="513" width="42" bestFit="1" customWidth="1"/>
    <col min="514" max="516" width="12.6640625" customWidth="1"/>
    <col min="769" max="769" width="42" bestFit="1" customWidth="1"/>
    <col min="770" max="772" width="12.6640625" customWidth="1"/>
    <col min="1025" max="1025" width="42" bestFit="1" customWidth="1"/>
    <col min="1026" max="1028" width="12.6640625" customWidth="1"/>
    <col min="1281" max="1281" width="42" bestFit="1" customWidth="1"/>
    <col min="1282" max="1284" width="12.6640625" customWidth="1"/>
    <col min="1537" max="1537" width="42" bestFit="1" customWidth="1"/>
    <col min="1538" max="1540" width="12.6640625" customWidth="1"/>
    <col min="1793" max="1793" width="42" bestFit="1" customWidth="1"/>
    <col min="1794" max="1796" width="12.6640625" customWidth="1"/>
    <col min="2049" max="2049" width="42" bestFit="1" customWidth="1"/>
    <col min="2050" max="2052" width="12.6640625" customWidth="1"/>
    <col min="2305" max="2305" width="42" bestFit="1" customWidth="1"/>
    <col min="2306" max="2308" width="12.6640625" customWidth="1"/>
    <col min="2561" max="2561" width="42" bestFit="1" customWidth="1"/>
    <col min="2562" max="2564" width="12.6640625" customWidth="1"/>
    <col min="2817" max="2817" width="42" bestFit="1" customWidth="1"/>
    <col min="2818" max="2820" width="12.6640625" customWidth="1"/>
    <col min="3073" max="3073" width="42" bestFit="1" customWidth="1"/>
    <col min="3074" max="3076" width="12.6640625" customWidth="1"/>
    <col min="3329" max="3329" width="42" bestFit="1" customWidth="1"/>
    <col min="3330" max="3332" width="12.6640625" customWidth="1"/>
    <col min="3585" max="3585" width="42" bestFit="1" customWidth="1"/>
    <col min="3586" max="3588" width="12.6640625" customWidth="1"/>
    <col min="3841" max="3841" width="42" bestFit="1" customWidth="1"/>
    <col min="3842" max="3844" width="12.6640625" customWidth="1"/>
    <col min="4097" max="4097" width="42" bestFit="1" customWidth="1"/>
    <col min="4098" max="4100" width="12.6640625" customWidth="1"/>
    <col min="4353" max="4353" width="42" bestFit="1" customWidth="1"/>
    <col min="4354" max="4356" width="12.6640625" customWidth="1"/>
    <col min="4609" max="4609" width="42" bestFit="1" customWidth="1"/>
    <col min="4610" max="4612" width="12.6640625" customWidth="1"/>
    <col min="4865" max="4865" width="42" bestFit="1" customWidth="1"/>
    <col min="4866" max="4868" width="12.6640625" customWidth="1"/>
    <col min="5121" max="5121" width="42" bestFit="1" customWidth="1"/>
    <col min="5122" max="5124" width="12.6640625" customWidth="1"/>
    <col min="5377" max="5377" width="42" bestFit="1" customWidth="1"/>
    <col min="5378" max="5380" width="12.6640625" customWidth="1"/>
    <col min="5633" max="5633" width="42" bestFit="1" customWidth="1"/>
    <col min="5634" max="5636" width="12.6640625" customWidth="1"/>
    <col min="5889" max="5889" width="42" bestFit="1" customWidth="1"/>
    <col min="5890" max="5892" width="12.6640625" customWidth="1"/>
    <col min="6145" max="6145" width="42" bestFit="1" customWidth="1"/>
    <col min="6146" max="6148" width="12.6640625" customWidth="1"/>
    <col min="6401" max="6401" width="42" bestFit="1" customWidth="1"/>
    <col min="6402" max="6404" width="12.6640625" customWidth="1"/>
    <col min="6657" max="6657" width="42" bestFit="1" customWidth="1"/>
    <col min="6658" max="6660" width="12.6640625" customWidth="1"/>
    <col min="6913" max="6913" width="42" bestFit="1" customWidth="1"/>
    <col min="6914" max="6916" width="12.6640625" customWidth="1"/>
    <col min="7169" max="7169" width="42" bestFit="1" customWidth="1"/>
    <col min="7170" max="7172" width="12.6640625" customWidth="1"/>
    <col min="7425" max="7425" width="42" bestFit="1" customWidth="1"/>
    <col min="7426" max="7428" width="12.6640625" customWidth="1"/>
    <col min="7681" max="7681" width="42" bestFit="1" customWidth="1"/>
    <col min="7682" max="7684" width="12.6640625" customWidth="1"/>
    <col min="7937" max="7937" width="42" bestFit="1" customWidth="1"/>
    <col min="7938" max="7940" width="12.6640625" customWidth="1"/>
    <col min="8193" max="8193" width="42" bestFit="1" customWidth="1"/>
    <col min="8194" max="8196" width="12.6640625" customWidth="1"/>
    <col min="8449" max="8449" width="42" bestFit="1" customWidth="1"/>
    <col min="8450" max="8452" width="12.6640625" customWidth="1"/>
    <col min="8705" max="8705" width="42" bestFit="1" customWidth="1"/>
    <col min="8706" max="8708" width="12.6640625" customWidth="1"/>
    <col min="8961" max="8961" width="42" bestFit="1" customWidth="1"/>
    <col min="8962" max="8964" width="12.6640625" customWidth="1"/>
    <col min="9217" max="9217" width="42" bestFit="1" customWidth="1"/>
    <col min="9218" max="9220" width="12.6640625" customWidth="1"/>
    <col min="9473" max="9473" width="42" bestFit="1" customWidth="1"/>
    <col min="9474" max="9476" width="12.6640625" customWidth="1"/>
    <col min="9729" max="9729" width="42" bestFit="1" customWidth="1"/>
    <col min="9730" max="9732" width="12.6640625" customWidth="1"/>
    <col min="9985" max="9985" width="42" bestFit="1" customWidth="1"/>
    <col min="9986" max="9988" width="12.6640625" customWidth="1"/>
    <col min="10241" max="10241" width="42" bestFit="1" customWidth="1"/>
    <col min="10242" max="10244" width="12.6640625" customWidth="1"/>
    <col min="10497" max="10497" width="42" bestFit="1" customWidth="1"/>
    <col min="10498" max="10500" width="12.6640625" customWidth="1"/>
    <col min="10753" max="10753" width="42" bestFit="1" customWidth="1"/>
    <col min="10754" max="10756" width="12.6640625" customWidth="1"/>
    <col min="11009" max="11009" width="42" bestFit="1" customWidth="1"/>
    <col min="11010" max="11012" width="12.6640625" customWidth="1"/>
    <col min="11265" max="11265" width="42" bestFit="1" customWidth="1"/>
    <col min="11266" max="11268" width="12.6640625" customWidth="1"/>
    <col min="11521" max="11521" width="42" bestFit="1" customWidth="1"/>
    <col min="11522" max="11524" width="12.6640625" customWidth="1"/>
    <col min="11777" max="11777" width="42" bestFit="1" customWidth="1"/>
    <col min="11778" max="11780" width="12.6640625" customWidth="1"/>
    <col min="12033" max="12033" width="42" bestFit="1" customWidth="1"/>
    <col min="12034" max="12036" width="12.6640625" customWidth="1"/>
    <col min="12289" max="12289" width="42" bestFit="1" customWidth="1"/>
    <col min="12290" max="12292" width="12.6640625" customWidth="1"/>
    <col min="12545" max="12545" width="42" bestFit="1" customWidth="1"/>
    <col min="12546" max="12548" width="12.6640625" customWidth="1"/>
    <col min="12801" max="12801" width="42" bestFit="1" customWidth="1"/>
    <col min="12802" max="12804" width="12.6640625" customWidth="1"/>
    <col min="13057" max="13057" width="42" bestFit="1" customWidth="1"/>
    <col min="13058" max="13060" width="12.6640625" customWidth="1"/>
    <col min="13313" max="13313" width="42" bestFit="1" customWidth="1"/>
    <col min="13314" max="13316" width="12.6640625" customWidth="1"/>
    <col min="13569" max="13569" width="42" bestFit="1" customWidth="1"/>
    <col min="13570" max="13572" width="12.6640625" customWidth="1"/>
    <col min="13825" max="13825" width="42" bestFit="1" customWidth="1"/>
    <col min="13826" max="13828" width="12.6640625" customWidth="1"/>
    <col min="14081" max="14081" width="42" bestFit="1" customWidth="1"/>
    <col min="14082" max="14084" width="12.6640625" customWidth="1"/>
    <col min="14337" max="14337" width="42" bestFit="1" customWidth="1"/>
    <col min="14338" max="14340" width="12.6640625" customWidth="1"/>
    <col min="14593" max="14593" width="42" bestFit="1" customWidth="1"/>
    <col min="14594" max="14596" width="12.6640625" customWidth="1"/>
    <col min="14849" max="14849" width="42" bestFit="1" customWidth="1"/>
    <col min="14850" max="14852" width="12.6640625" customWidth="1"/>
    <col min="15105" max="15105" width="42" bestFit="1" customWidth="1"/>
    <col min="15106" max="15108" width="12.6640625" customWidth="1"/>
    <col min="15361" max="15361" width="42" bestFit="1" customWidth="1"/>
    <col min="15362" max="15364" width="12.6640625" customWidth="1"/>
    <col min="15617" max="15617" width="42" bestFit="1" customWidth="1"/>
    <col min="15618" max="15620" width="12.6640625" customWidth="1"/>
    <col min="15873" max="15873" width="42" bestFit="1" customWidth="1"/>
    <col min="15874" max="15876" width="12.6640625" customWidth="1"/>
    <col min="16129" max="16129" width="42" bestFit="1" customWidth="1"/>
    <col min="16130" max="16132" width="12.6640625" customWidth="1"/>
  </cols>
  <sheetData>
    <row r="1" spans="1:7" s="6" customFormat="1" ht="55.2" customHeight="1">
      <c r="A1" s="11" t="s">
        <v>539</v>
      </c>
      <c r="B1" s="11"/>
      <c r="C1" s="11"/>
      <c r="D1" s="11"/>
      <c r="E1" s="11"/>
      <c r="F1" s="148"/>
      <c r="G1" s="148"/>
    </row>
    <row r="2" spans="1:7" ht="15" thickBot="1"/>
    <row r="3" spans="1:7" s="6" customFormat="1" ht="19.95" customHeight="1" thickBot="1">
      <c r="A3" s="150"/>
      <c r="B3" s="534" t="s">
        <v>540</v>
      </c>
      <c r="C3" s="534" t="s">
        <v>541</v>
      </c>
      <c r="D3" s="534" t="s">
        <v>256</v>
      </c>
    </row>
    <row r="4" spans="1:7" s="151" customFormat="1" ht="19.95" customHeight="1">
      <c r="A4" s="541" t="s">
        <v>542</v>
      </c>
      <c r="B4" s="890">
        <v>194</v>
      </c>
      <c r="C4" s="891">
        <v>55</v>
      </c>
      <c r="D4" s="221">
        <f>+B4+C4</f>
        <v>249</v>
      </c>
    </row>
    <row r="5" spans="1:7" s="151" customFormat="1" ht="19.95" customHeight="1">
      <c r="A5" s="542" t="s">
        <v>543</v>
      </c>
      <c r="B5" s="892">
        <v>35</v>
      </c>
      <c r="C5" s="893">
        <v>15</v>
      </c>
      <c r="D5" s="222">
        <f>+B5+C5</f>
        <v>50</v>
      </c>
    </row>
    <row r="6" spans="1:7" s="151" customFormat="1" ht="19.95" customHeight="1">
      <c r="A6" s="542" t="s">
        <v>544</v>
      </c>
      <c r="B6" s="892">
        <v>5</v>
      </c>
      <c r="C6" s="893">
        <v>5</v>
      </c>
      <c r="D6" s="222">
        <f>+B6+C6</f>
        <v>10</v>
      </c>
    </row>
    <row r="7" spans="1:7" s="151" customFormat="1" ht="19.95" customHeight="1" thickBot="1">
      <c r="A7" s="543" t="s">
        <v>545</v>
      </c>
      <c r="B7" s="894">
        <v>9</v>
      </c>
      <c r="C7" s="895">
        <v>2</v>
      </c>
      <c r="D7" s="223">
        <f>+B7+C7</f>
        <v>11</v>
      </c>
    </row>
    <row r="8" spans="1:7" s="6" customFormat="1" ht="19.95" customHeight="1" thickBot="1">
      <c r="A8" s="535" t="s">
        <v>256</v>
      </c>
      <c r="B8" s="536">
        <f>SUM(B4:B7)</f>
        <v>243</v>
      </c>
      <c r="C8" s="537">
        <f>SUM(C4:C7)</f>
        <v>77</v>
      </c>
      <c r="D8" s="536">
        <f>SUM(D4:D7)</f>
        <v>320</v>
      </c>
    </row>
    <row r="9" spans="1:7" ht="19.95" customHeight="1"/>
  </sheetData>
  <printOptions horizontalCentered="1"/>
  <pageMargins left="0" right="0" top="0.35433070866141736" bottom="0.31496062992125984" header="0" footer="0.19685039370078741"/>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7"/>
  <sheetViews>
    <sheetView zoomScaleNormal="100" workbookViewId="0">
      <selection activeCell="H9" sqref="H9"/>
    </sheetView>
  </sheetViews>
  <sheetFormatPr baseColWidth="10" defaultRowHeight="14.4"/>
  <cols>
    <col min="1" max="1" width="22.6640625" customWidth="1"/>
    <col min="2" max="2" width="66.33203125" customWidth="1"/>
    <col min="3" max="3" width="11.5546875" style="157" customWidth="1"/>
    <col min="257" max="257" width="22.6640625" customWidth="1"/>
    <col min="258" max="258" width="66.33203125" customWidth="1"/>
    <col min="259" max="259" width="11.5546875" customWidth="1"/>
    <col min="513" max="513" width="22.6640625" customWidth="1"/>
    <col min="514" max="514" width="66.33203125" customWidth="1"/>
    <col min="515" max="515" width="11.5546875" customWidth="1"/>
    <col min="769" max="769" width="22.6640625" customWidth="1"/>
    <col min="770" max="770" width="66.33203125" customWidth="1"/>
    <col min="771" max="771" width="11.5546875" customWidth="1"/>
    <col min="1025" max="1025" width="22.6640625" customWidth="1"/>
    <col min="1026" max="1026" width="66.33203125" customWidth="1"/>
    <col min="1027" max="1027" width="11.5546875" customWidth="1"/>
    <col min="1281" max="1281" width="22.6640625" customWidth="1"/>
    <col min="1282" max="1282" width="66.33203125" customWidth="1"/>
    <col min="1283" max="1283" width="11.5546875" customWidth="1"/>
    <col min="1537" max="1537" width="22.6640625" customWidth="1"/>
    <col min="1538" max="1538" width="66.33203125" customWidth="1"/>
    <col min="1539" max="1539" width="11.5546875" customWidth="1"/>
    <col min="1793" max="1793" width="22.6640625" customWidth="1"/>
    <col min="1794" max="1794" width="66.33203125" customWidth="1"/>
    <col min="1795" max="1795" width="11.5546875" customWidth="1"/>
    <col min="2049" max="2049" width="22.6640625" customWidth="1"/>
    <col min="2050" max="2050" width="66.33203125" customWidth="1"/>
    <col min="2051" max="2051" width="11.5546875" customWidth="1"/>
    <col min="2305" max="2305" width="22.6640625" customWidth="1"/>
    <col min="2306" max="2306" width="66.33203125" customWidth="1"/>
    <col min="2307" max="2307" width="11.5546875" customWidth="1"/>
    <col min="2561" max="2561" width="22.6640625" customWidth="1"/>
    <col min="2562" max="2562" width="66.33203125" customWidth="1"/>
    <col min="2563" max="2563" width="11.5546875" customWidth="1"/>
    <col min="2817" max="2817" width="22.6640625" customWidth="1"/>
    <col min="2818" max="2818" width="66.33203125" customWidth="1"/>
    <col min="2819" max="2819" width="11.5546875" customWidth="1"/>
    <col min="3073" max="3073" width="22.6640625" customWidth="1"/>
    <col min="3074" max="3074" width="66.33203125" customWidth="1"/>
    <col min="3075" max="3075" width="11.5546875" customWidth="1"/>
    <col min="3329" max="3329" width="22.6640625" customWidth="1"/>
    <col min="3330" max="3330" width="66.33203125" customWidth="1"/>
    <col min="3331" max="3331" width="11.5546875" customWidth="1"/>
    <col min="3585" max="3585" width="22.6640625" customWidth="1"/>
    <col min="3586" max="3586" width="66.33203125" customWidth="1"/>
    <col min="3587" max="3587" width="11.5546875" customWidth="1"/>
    <col min="3841" max="3841" width="22.6640625" customWidth="1"/>
    <col min="3842" max="3842" width="66.33203125" customWidth="1"/>
    <col min="3843" max="3843" width="11.5546875" customWidth="1"/>
    <col min="4097" max="4097" width="22.6640625" customWidth="1"/>
    <col min="4098" max="4098" width="66.33203125" customWidth="1"/>
    <col min="4099" max="4099" width="11.5546875" customWidth="1"/>
    <col min="4353" max="4353" width="22.6640625" customWidth="1"/>
    <col min="4354" max="4354" width="66.33203125" customWidth="1"/>
    <col min="4355" max="4355" width="11.5546875" customWidth="1"/>
    <col min="4609" max="4609" width="22.6640625" customWidth="1"/>
    <col min="4610" max="4610" width="66.33203125" customWidth="1"/>
    <col min="4611" max="4611" width="11.5546875" customWidth="1"/>
    <col min="4865" max="4865" width="22.6640625" customWidth="1"/>
    <col min="4866" max="4866" width="66.33203125" customWidth="1"/>
    <col min="4867" max="4867" width="11.5546875" customWidth="1"/>
    <col min="5121" max="5121" width="22.6640625" customWidth="1"/>
    <col min="5122" max="5122" width="66.33203125" customWidth="1"/>
    <col min="5123" max="5123" width="11.5546875" customWidth="1"/>
    <col min="5377" max="5377" width="22.6640625" customWidth="1"/>
    <col min="5378" max="5378" width="66.33203125" customWidth="1"/>
    <col min="5379" max="5379" width="11.5546875" customWidth="1"/>
    <col min="5633" max="5633" width="22.6640625" customWidth="1"/>
    <col min="5634" max="5634" width="66.33203125" customWidth="1"/>
    <col min="5635" max="5635" width="11.5546875" customWidth="1"/>
    <col min="5889" max="5889" width="22.6640625" customWidth="1"/>
    <col min="5890" max="5890" width="66.33203125" customWidth="1"/>
    <col min="5891" max="5891" width="11.5546875" customWidth="1"/>
    <col min="6145" max="6145" width="22.6640625" customWidth="1"/>
    <col min="6146" max="6146" width="66.33203125" customWidth="1"/>
    <col min="6147" max="6147" width="11.5546875" customWidth="1"/>
    <col min="6401" max="6401" width="22.6640625" customWidth="1"/>
    <col min="6402" max="6402" width="66.33203125" customWidth="1"/>
    <col min="6403" max="6403" width="11.5546875" customWidth="1"/>
    <col min="6657" max="6657" width="22.6640625" customWidth="1"/>
    <col min="6658" max="6658" width="66.33203125" customWidth="1"/>
    <col min="6659" max="6659" width="11.5546875" customWidth="1"/>
    <col min="6913" max="6913" width="22.6640625" customWidth="1"/>
    <col min="6914" max="6914" width="66.33203125" customWidth="1"/>
    <col min="6915" max="6915" width="11.5546875" customWidth="1"/>
    <col min="7169" max="7169" width="22.6640625" customWidth="1"/>
    <col min="7170" max="7170" width="66.33203125" customWidth="1"/>
    <col min="7171" max="7171" width="11.5546875" customWidth="1"/>
    <col min="7425" max="7425" width="22.6640625" customWidth="1"/>
    <col min="7426" max="7426" width="66.33203125" customWidth="1"/>
    <col min="7427" max="7427" width="11.5546875" customWidth="1"/>
    <col min="7681" max="7681" width="22.6640625" customWidth="1"/>
    <col min="7682" max="7682" width="66.33203125" customWidth="1"/>
    <col min="7683" max="7683" width="11.5546875" customWidth="1"/>
    <col min="7937" max="7937" width="22.6640625" customWidth="1"/>
    <col min="7938" max="7938" width="66.33203125" customWidth="1"/>
    <col min="7939" max="7939" width="11.5546875" customWidth="1"/>
    <col min="8193" max="8193" width="22.6640625" customWidth="1"/>
    <col min="8194" max="8194" width="66.33203125" customWidth="1"/>
    <col min="8195" max="8195" width="11.5546875" customWidth="1"/>
    <col min="8449" max="8449" width="22.6640625" customWidth="1"/>
    <col min="8450" max="8450" width="66.33203125" customWidth="1"/>
    <col min="8451" max="8451" width="11.5546875" customWidth="1"/>
    <col min="8705" max="8705" width="22.6640625" customWidth="1"/>
    <col min="8706" max="8706" width="66.33203125" customWidth="1"/>
    <col min="8707" max="8707" width="11.5546875" customWidth="1"/>
    <col min="8961" max="8961" width="22.6640625" customWidth="1"/>
    <col min="8962" max="8962" width="66.33203125" customWidth="1"/>
    <col min="8963" max="8963" width="11.5546875" customWidth="1"/>
    <col min="9217" max="9217" width="22.6640625" customWidth="1"/>
    <col min="9218" max="9218" width="66.33203125" customWidth="1"/>
    <col min="9219" max="9219" width="11.5546875" customWidth="1"/>
    <col min="9473" max="9473" width="22.6640625" customWidth="1"/>
    <col min="9474" max="9474" width="66.33203125" customWidth="1"/>
    <col min="9475" max="9475" width="11.5546875" customWidth="1"/>
    <col min="9729" max="9729" width="22.6640625" customWidth="1"/>
    <col min="9730" max="9730" width="66.33203125" customWidth="1"/>
    <col min="9731" max="9731" width="11.5546875" customWidth="1"/>
    <col min="9985" max="9985" width="22.6640625" customWidth="1"/>
    <col min="9986" max="9986" width="66.33203125" customWidth="1"/>
    <col min="9987" max="9987" width="11.5546875" customWidth="1"/>
    <col min="10241" max="10241" width="22.6640625" customWidth="1"/>
    <col min="10242" max="10242" width="66.33203125" customWidth="1"/>
    <col min="10243" max="10243" width="11.5546875" customWidth="1"/>
    <col min="10497" max="10497" width="22.6640625" customWidth="1"/>
    <col min="10498" max="10498" width="66.33203125" customWidth="1"/>
    <col min="10499" max="10499" width="11.5546875" customWidth="1"/>
    <col min="10753" max="10753" width="22.6640625" customWidth="1"/>
    <col min="10754" max="10754" width="66.33203125" customWidth="1"/>
    <col min="10755" max="10755" width="11.5546875" customWidth="1"/>
    <col min="11009" max="11009" width="22.6640625" customWidth="1"/>
    <col min="11010" max="11010" width="66.33203125" customWidth="1"/>
    <col min="11011" max="11011" width="11.5546875" customWidth="1"/>
    <col min="11265" max="11265" width="22.6640625" customWidth="1"/>
    <col min="11266" max="11266" width="66.33203125" customWidth="1"/>
    <col min="11267" max="11267" width="11.5546875" customWidth="1"/>
    <col min="11521" max="11521" width="22.6640625" customWidth="1"/>
    <col min="11522" max="11522" width="66.33203125" customWidth="1"/>
    <col min="11523" max="11523" width="11.5546875" customWidth="1"/>
    <col min="11777" max="11777" width="22.6640625" customWidth="1"/>
    <col min="11778" max="11778" width="66.33203125" customWidth="1"/>
    <col min="11779" max="11779" width="11.5546875" customWidth="1"/>
    <col min="12033" max="12033" width="22.6640625" customWidth="1"/>
    <col min="12034" max="12034" width="66.33203125" customWidth="1"/>
    <col min="12035" max="12035" width="11.5546875" customWidth="1"/>
    <col min="12289" max="12289" width="22.6640625" customWidth="1"/>
    <col min="12290" max="12290" width="66.33203125" customWidth="1"/>
    <col min="12291" max="12291" width="11.5546875" customWidth="1"/>
    <col min="12545" max="12545" width="22.6640625" customWidth="1"/>
    <col min="12546" max="12546" width="66.33203125" customWidth="1"/>
    <col min="12547" max="12547" width="11.5546875" customWidth="1"/>
    <col min="12801" max="12801" width="22.6640625" customWidth="1"/>
    <col min="12802" max="12802" width="66.33203125" customWidth="1"/>
    <col min="12803" max="12803" width="11.5546875" customWidth="1"/>
    <col min="13057" max="13057" width="22.6640625" customWidth="1"/>
    <col min="13058" max="13058" width="66.33203125" customWidth="1"/>
    <col min="13059" max="13059" width="11.5546875" customWidth="1"/>
    <col min="13313" max="13313" width="22.6640625" customWidth="1"/>
    <col min="13314" max="13314" width="66.33203125" customWidth="1"/>
    <col min="13315" max="13315" width="11.5546875" customWidth="1"/>
    <col min="13569" max="13569" width="22.6640625" customWidth="1"/>
    <col min="13570" max="13570" width="66.33203125" customWidth="1"/>
    <col min="13571" max="13571" width="11.5546875" customWidth="1"/>
    <col min="13825" max="13825" width="22.6640625" customWidth="1"/>
    <col min="13826" max="13826" width="66.33203125" customWidth="1"/>
    <col min="13827" max="13827" width="11.5546875" customWidth="1"/>
    <col min="14081" max="14081" width="22.6640625" customWidth="1"/>
    <col min="14082" max="14082" width="66.33203125" customWidth="1"/>
    <col min="14083" max="14083" width="11.5546875" customWidth="1"/>
    <col min="14337" max="14337" width="22.6640625" customWidth="1"/>
    <col min="14338" max="14338" width="66.33203125" customWidth="1"/>
    <col min="14339" max="14339" width="11.5546875" customWidth="1"/>
    <col min="14593" max="14593" width="22.6640625" customWidth="1"/>
    <col min="14594" max="14594" width="66.33203125" customWidth="1"/>
    <col min="14595" max="14595" width="11.5546875" customWidth="1"/>
    <col min="14849" max="14849" width="22.6640625" customWidth="1"/>
    <col min="14850" max="14850" width="66.33203125" customWidth="1"/>
    <col min="14851" max="14851" width="11.5546875" customWidth="1"/>
    <col min="15105" max="15105" width="22.6640625" customWidth="1"/>
    <col min="15106" max="15106" width="66.33203125" customWidth="1"/>
    <col min="15107" max="15107" width="11.5546875" customWidth="1"/>
    <col min="15361" max="15361" width="22.6640625" customWidth="1"/>
    <col min="15362" max="15362" width="66.33203125" customWidth="1"/>
    <col min="15363" max="15363" width="11.5546875" customWidth="1"/>
    <col min="15617" max="15617" width="22.6640625" customWidth="1"/>
    <col min="15618" max="15618" width="66.33203125" customWidth="1"/>
    <col min="15619" max="15619" width="11.5546875" customWidth="1"/>
    <col min="15873" max="15873" width="22.6640625" customWidth="1"/>
    <col min="15874" max="15874" width="66.33203125" customWidth="1"/>
    <col min="15875" max="15875" width="11.5546875" customWidth="1"/>
    <col min="16129" max="16129" width="22.6640625" customWidth="1"/>
    <col min="16130" max="16130" width="66.33203125" customWidth="1"/>
    <col min="16131" max="16131" width="11.5546875" customWidth="1"/>
  </cols>
  <sheetData>
    <row r="1" spans="1:8" s="6" customFormat="1" ht="55.2" customHeight="1">
      <c r="A1" s="11" t="s">
        <v>546</v>
      </c>
      <c r="B1" s="11"/>
      <c r="C1" s="11"/>
      <c r="D1" s="148"/>
      <c r="E1" s="148"/>
      <c r="F1" s="148"/>
      <c r="G1" s="148"/>
      <c r="H1" s="148"/>
    </row>
    <row r="2" spans="1:8" s="6" customFormat="1" ht="15.9" customHeight="1">
      <c r="A2" s="141"/>
      <c r="B2" s="141"/>
      <c r="C2" s="141"/>
      <c r="D2" s="148"/>
      <c r="E2" s="148"/>
      <c r="F2" s="148"/>
      <c r="G2" s="148"/>
      <c r="H2" s="148"/>
    </row>
    <row r="3" spans="1:8">
      <c r="A3" s="173" t="s">
        <v>547</v>
      </c>
      <c r="B3" s="173" t="s">
        <v>548</v>
      </c>
      <c r="C3" s="174" t="s">
        <v>549</v>
      </c>
    </row>
    <row r="4" spans="1:8" s="154" customFormat="1" ht="40.200000000000003" customHeight="1">
      <c r="A4" s="152" t="s">
        <v>550</v>
      </c>
      <c r="B4" s="152" t="s">
        <v>551</v>
      </c>
      <c r="C4" s="153">
        <v>36341</v>
      </c>
    </row>
    <row r="5" spans="1:8" s="154" customFormat="1" ht="45" customHeight="1">
      <c r="A5" s="155" t="s">
        <v>552</v>
      </c>
      <c r="B5" s="152" t="s">
        <v>553</v>
      </c>
      <c r="C5" s="156">
        <v>38737</v>
      </c>
    </row>
    <row r="6" spans="1:8" s="154" customFormat="1" ht="45" customHeight="1">
      <c r="A6" s="155" t="s">
        <v>554</v>
      </c>
      <c r="B6" s="152" t="s">
        <v>555</v>
      </c>
      <c r="C6" s="156">
        <v>38883</v>
      </c>
    </row>
    <row r="7" spans="1:8" s="154" customFormat="1" ht="40.200000000000003" customHeight="1">
      <c r="A7" s="152" t="s">
        <v>556</v>
      </c>
      <c r="B7" s="152" t="s">
        <v>557</v>
      </c>
      <c r="C7" s="153">
        <v>39010</v>
      </c>
    </row>
    <row r="8" spans="1:8" s="154" customFormat="1" ht="40.200000000000003" customHeight="1">
      <c r="A8" s="155" t="s">
        <v>556</v>
      </c>
      <c r="B8" s="152" t="s">
        <v>558</v>
      </c>
      <c r="C8" s="156">
        <v>39127</v>
      </c>
    </row>
    <row r="9" spans="1:8" s="154" customFormat="1" ht="40.200000000000003" customHeight="1">
      <c r="A9" s="155" t="s">
        <v>559</v>
      </c>
      <c r="B9" s="152" t="s">
        <v>560</v>
      </c>
      <c r="C9" s="156">
        <v>39128</v>
      </c>
    </row>
    <row r="10" spans="1:8" s="154" customFormat="1" ht="48" customHeight="1">
      <c r="A10" s="152" t="s">
        <v>561</v>
      </c>
      <c r="B10" s="152" t="s">
        <v>562</v>
      </c>
      <c r="C10" s="153">
        <v>39164</v>
      </c>
    </row>
    <row r="11" spans="1:8" s="154" customFormat="1" ht="40.200000000000003" customHeight="1">
      <c r="A11" s="152" t="s">
        <v>563</v>
      </c>
      <c r="B11" s="152" t="s">
        <v>564</v>
      </c>
      <c r="C11" s="153">
        <v>39232</v>
      </c>
    </row>
    <row r="12" spans="1:8" s="154" customFormat="1" ht="48" customHeight="1">
      <c r="A12" s="155" t="s">
        <v>561</v>
      </c>
      <c r="B12" s="152" t="s">
        <v>565</v>
      </c>
      <c r="C12" s="156">
        <v>40308</v>
      </c>
    </row>
    <row r="13" spans="1:8" s="154" customFormat="1" ht="40.200000000000003" customHeight="1">
      <c r="A13" s="152" t="s">
        <v>566</v>
      </c>
      <c r="B13" s="152" t="s">
        <v>567</v>
      </c>
      <c r="C13" s="153">
        <v>40337</v>
      </c>
    </row>
    <row r="14" spans="1:8" s="154" customFormat="1" ht="40.200000000000003" customHeight="1">
      <c r="A14" s="155" t="s">
        <v>568</v>
      </c>
      <c r="B14" s="152" t="s">
        <v>569</v>
      </c>
      <c r="C14" s="156">
        <v>40637</v>
      </c>
    </row>
    <row r="15" spans="1:8" s="154" customFormat="1" ht="45" customHeight="1">
      <c r="A15" s="155" t="s">
        <v>554</v>
      </c>
      <c r="B15" s="152" t="s">
        <v>570</v>
      </c>
      <c r="C15" s="156">
        <v>40688</v>
      </c>
    </row>
    <row r="16" spans="1:8" s="154" customFormat="1" ht="45" customHeight="1">
      <c r="A16" s="152" t="s">
        <v>554</v>
      </c>
      <c r="B16" s="152" t="s">
        <v>571</v>
      </c>
      <c r="C16" s="153">
        <v>40688</v>
      </c>
    </row>
    <row r="17" spans="1:3" s="154" customFormat="1" ht="45" customHeight="1">
      <c r="A17" s="155" t="s">
        <v>572</v>
      </c>
      <c r="B17" s="152" t="s">
        <v>573</v>
      </c>
      <c r="C17" s="156">
        <v>40695</v>
      </c>
    </row>
    <row r="18" spans="1:3" s="154" customFormat="1" ht="40.200000000000003" customHeight="1">
      <c r="A18" s="152" t="s">
        <v>574</v>
      </c>
      <c r="B18" s="152" t="s">
        <v>575</v>
      </c>
      <c r="C18" s="153">
        <v>41032</v>
      </c>
    </row>
    <row r="19" spans="1:3" s="154" customFormat="1" ht="40.200000000000003" customHeight="1">
      <c r="A19" s="152" t="s">
        <v>576</v>
      </c>
      <c r="B19" s="152" t="s">
        <v>577</v>
      </c>
      <c r="C19" s="153">
        <v>41207</v>
      </c>
    </row>
    <row r="20" spans="1:3" s="154" customFormat="1" ht="40.200000000000003" customHeight="1">
      <c r="A20" s="155" t="s">
        <v>556</v>
      </c>
      <c r="B20" s="152" t="s">
        <v>578</v>
      </c>
      <c r="C20" s="156">
        <v>41339</v>
      </c>
    </row>
    <row r="21" spans="1:3" s="154" customFormat="1" ht="30" customHeight="1">
      <c r="A21" s="152" t="s">
        <v>579</v>
      </c>
      <c r="B21" s="152" t="s">
        <v>580</v>
      </c>
      <c r="C21" s="153">
        <v>41485</v>
      </c>
    </row>
    <row r="22" spans="1:3" s="154" customFormat="1" ht="30" customHeight="1">
      <c r="A22" s="155" t="s">
        <v>581</v>
      </c>
      <c r="B22" s="152" t="s">
        <v>582</v>
      </c>
      <c r="C22" s="156">
        <v>41576</v>
      </c>
    </row>
    <row r="23" spans="1:3" s="154" customFormat="1" ht="40.200000000000003" customHeight="1">
      <c r="A23" s="155" t="s">
        <v>583</v>
      </c>
      <c r="B23" s="152" t="s">
        <v>584</v>
      </c>
      <c r="C23" s="156">
        <v>41619</v>
      </c>
    </row>
    <row r="24" spans="1:3" s="154" customFormat="1" ht="30" customHeight="1">
      <c r="A24" s="155" t="s">
        <v>585</v>
      </c>
      <c r="B24" s="152" t="s">
        <v>586</v>
      </c>
      <c r="C24" s="156">
        <v>41718</v>
      </c>
    </row>
    <row r="25" spans="1:3" s="154" customFormat="1" ht="30" customHeight="1">
      <c r="A25" s="152" t="s">
        <v>587</v>
      </c>
      <c r="B25" s="152" t="s">
        <v>586</v>
      </c>
      <c r="C25" s="153">
        <v>41719</v>
      </c>
    </row>
    <row r="26" spans="1:3" s="154" customFormat="1" ht="30" customHeight="1">
      <c r="A26" s="152" t="s">
        <v>588</v>
      </c>
      <c r="B26" s="152" t="s">
        <v>589</v>
      </c>
      <c r="C26" s="153">
        <v>42066</v>
      </c>
    </row>
    <row r="27" spans="1:3" s="154" customFormat="1" ht="30" customHeight="1">
      <c r="A27" s="314" t="s">
        <v>590</v>
      </c>
      <c r="B27" s="314" t="s">
        <v>586</v>
      </c>
      <c r="C27" s="315">
        <v>42429</v>
      </c>
    </row>
    <row r="28" spans="1:3" s="154" customFormat="1" ht="30" customHeight="1">
      <c r="A28" s="314" t="s">
        <v>561</v>
      </c>
      <c r="B28" s="314" t="s">
        <v>591</v>
      </c>
      <c r="C28" s="315">
        <v>44119</v>
      </c>
    </row>
    <row r="29" spans="1:3" ht="15" customHeight="1"/>
    <row r="30" spans="1:3" ht="15" customHeight="1"/>
    <row r="31" spans="1:3" ht="15" customHeight="1"/>
    <row r="32" spans="1:3" ht="15" customHeight="1"/>
    <row r="33" ht="15" customHeight="1"/>
    <row r="34" ht="15" customHeight="1"/>
    <row r="35" ht="15" customHeight="1"/>
    <row r="36" ht="15" customHeight="1"/>
    <row r="37" ht="15" customHeight="1"/>
  </sheetData>
  <printOptions horizontalCentered="1"/>
  <pageMargins left="0" right="0" top="0.35433070866141736" bottom="0.31496062992125984" header="0" footer="0.1968503937007874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47"/>
  <sheetViews>
    <sheetView topLeftCell="A10" zoomScaleNormal="100" workbookViewId="0">
      <selection activeCell="C35" sqref="C35:C44"/>
    </sheetView>
  </sheetViews>
  <sheetFormatPr baseColWidth="10" defaultColWidth="11.5546875" defaultRowHeight="14.4"/>
  <cols>
    <col min="1" max="1" width="59.33203125" style="31" customWidth="1"/>
    <col min="2" max="3" width="8.6640625" style="31" customWidth="1"/>
    <col min="4" max="4" width="4.6640625" style="16" customWidth="1"/>
    <col min="5" max="6" width="10.6640625" style="322" customWidth="1"/>
    <col min="7" max="16384" width="11.5546875" style="31"/>
  </cols>
  <sheetData>
    <row r="1" spans="1:8" s="322" customFormat="1" ht="45" customHeight="1">
      <c r="A1" s="320" t="s">
        <v>61</v>
      </c>
      <c r="B1" s="320"/>
      <c r="C1" s="320"/>
      <c r="D1" s="320"/>
      <c r="E1" s="320"/>
      <c r="F1" s="320"/>
      <c r="G1" s="321"/>
      <c r="H1" s="321"/>
    </row>
    <row r="2" spans="1:8" s="28" customFormat="1" ht="15" customHeight="1">
      <c r="A2" s="26"/>
      <c r="B2" s="27"/>
      <c r="C2" s="27"/>
      <c r="E2" s="29"/>
      <c r="F2" s="30"/>
    </row>
    <row r="32" spans="1:6" s="16" customFormat="1">
      <c r="A32" s="824"/>
      <c r="D32" s="322"/>
      <c r="E32"/>
      <c r="F32"/>
    </row>
    <row r="33" spans="1:9" s="16" customFormat="1" ht="19.95" customHeight="1" thickBot="1">
      <c r="A33" s="762"/>
      <c r="E33"/>
      <c r="F33"/>
    </row>
    <row r="34" spans="1:9" s="16" customFormat="1" ht="19.95" customHeight="1" thickBot="1">
      <c r="A34" s="22" t="s">
        <v>62</v>
      </c>
      <c r="B34" s="822">
        <v>2020</v>
      </c>
      <c r="C34" s="822">
        <v>2021</v>
      </c>
      <c r="E34"/>
      <c r="F34"/>
    </row>
    <row r="35" spans="1:9" s="16" customFormat="1" ht="18" customHeight="1">
      <c r="A35" s="369" t="s">
        <v>63</v>
      </c>
      <c r="B35" s="707">
        <v>2</v>
      </c>
      <c r="C35" s="707">
        <v>2</v>
      </c>
      <c r="E35"/>
      <c r="F35"/>
    </row>
    <row r="36" spans="1:9" s="16" customFormat="1" ht="18" customHeight="1">
      <c r="A36" s="370" t="s">
        <v>64</v>
      </c>
      <c r="B36" s="708">
        <v>70</v>
      </c>
      <c r="C36" s="708">
        <v>68</v>
      </c>
      <c r="E36"/>
      <c r="F36"/>
    </row>
    <row r="37" spans="1:9" s="16" customFormat="1" ht="18" customHeight="1">
      <c r="A37" s="370" t="s">
        <v>65</v>
      </c>
      <c r="B37" s="708">
        <v>12</v>
      </c>
      <c r="C37" s="708">
        <v>12</v>
      </c>
      <c r="E37"/>
      <c r="F37"/>
    </row>
    <row r="38" spans="1:9" s="16" customFormat="1" ht="18" customHeight="1">
      <c r="A38" s="370" t="s">
        <v>66</v>
      </c>
      <c r="B38" s="708">
        <v>8</v>
      </c>
      <c r="C38" s="708">
        <v>8</v>
      </c>
      <c r="E38"/>
      <c r="F38"/>
    </row>
    <row r="39" spans="1:9" s="16" customFormat="1" ht="18" customHeight="1">
      <c r="A39" s="370" t="s">
        <v>67</v>
      </c>
      <c r="B39" s="708">
        <v>54</v>
      </c>
      <c r="C39" s="708">
        <v>55</v>
      </c>
      <c r="E39"/>
      <c r="F39"/>
    </row>
    <row r="40" spans="1:9" s="16" customFormat="1" ht="18" customHeight="1">
      <c r="A40" s="319" t="s">
        <v>68</v>
      </c>
      <c r="B40" s="709">
        <v>49</v>
      </c>
      <c r="C40" s="709">
        <v>50</v>
      </c>
      <c r="E40"/>
      <c r="F40"/>
    </row>
    <row r="41" spans="1:9" s="16" customFormat="1" ht="18" customHeight="1">
      <c r="A41" s="370" t="s">
        <v>69</v>
      </c>
      <c r="B41" s="708">
        <v>43</v>
      </c>
      <c r="C41" s="708">
        <v>41</v>
      </c>
      <c r="E41"/>
      <c r="F41"/>
    </row>
    <row r="42" spans="1:9" s="16" customFormat="1" ht="18" customHeight="1">
      <c r="A42" s="370" t="s">
        <v>70</v>
      </c>
      <c r="B42" s="708">
        <v>36</v>
      </c>
      <c r="C42" s="708">
        <v>39</v>
      </c>
      <c r="E42"/>
      <c r="F42"/>
    </row>
    <row r="43" spans="1:9" s="16" customFormat="1" ht="18" customHeight="1">
      <c r="A43" s="319" t="s">
        <v>71</v>
      </c>
      <c r="B43" s="709">
        <v>28</v>
      </c>
      <c r="C43" s="709">
        <v>30</v>
      </c>
      <c r="E43"/>
      <c r="F43"/>
      <c r="H43" s="23"/>
      <c r="I43" s="23"/>
    </row>
    <row r="44" spans="1:9" s="16" customFormat="1" ht="18" customHeight="1" thickBot="1">
      <c r="A44" s="371" t="s">
        <v>72</v>
      </c>
      <c r="B44" s="710">
        <v>24</v>
      </c>
      <c r="C44" s="710">
        <v>25</v>
      </c>
      <c r="E44"/>
      <c r="F44"/>
    </row>
    <row r="45" spans="1:9" s="16" customFormat="1" ht="19.95" customHeight="1" thickBot="1">
      <c r="A45" s="24" t="s">
        <v>57</v>
      </c>
      <c r="B45" s="25">
        <f>SUM(B35:B44)</f>
        <v>326</v>
      </c>
      <c r="C45" s="25">
        <f>SUM(C35:C44)</f>
        <v>330</v>
      </c>
      <c r="E45"/>
      <c r="F45"/>
    </row>
    <row r="47" spans="1:9">
      <c r="A47" s="32"/>
    </row>
  </sheetData>
  <printOptions horizontalCentered="1"/>
  <pageMargins left="0" right="0" top="0.35433070866141736" bottom="0.31496062992125984" header="0" footer="0.19685039370078741"/>
  <pageSetup paperSize="9" scale="75" orientation="landscape" r:id="rId1"/>
  <headerFooter alignWithMargins="0"/>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11"/>
  <sheetViews>
    <sheetView zoomScaleNormal="100" workbookViewId="0"/>
  </sheetViews>
  <sheetFormatPr baseColWidth="10" defaultRowHeight="14.4"/>
  <cols>
    <col min="1" max="1" width="38.33203125" customWidth="1"/>
    <col min="2" max="2" width="11.6640625" customWidth="1"/>
    <col min="3" max="3" width="11.88671875" customWidth="1"/>
    <col min="4" max="4" width="11.33203125" customWidth="1"/>
    <col min="10" max="10" width="17.5546875" customWidth="1"/>
    <col min="256" max="256" width="9.88671875" customWidth="1"/>
    <col min="257" max="257" width="46.109375" bestFit="1" customWidth="1"/>
    <col min="258" max="260" width="12.6640625" customWidth="1"/>
    <col min="512" max="512" width="9.88671875" customWidth="1"/>
    <col min="513" max="513" width="46.109375" bestFit="1" customWidth="1"/>
    <col min="514" max="516" width="12.6640625" customWidth="1"/>
    <col min="768" max="768" width="9.88671875" customWidth="1"/>
    <col min="769" max="769" width="46.109375" bestFit="1" customWidth="1"/>
    <col min="770" max="772" width="12.6640625" customWidth="1"/>
    <col min="1024" max="1024" width="9.88671875" customWidth="1"/>
    <col min="1025" max="1025" width="46.109375" bestFit="1" customWidth="1"/>
    <col min="1026" max="1028" width="12.6640625" customWidth="1"/>
    <col min="1280" max="1280" width="9.88671875" customWidth="1"/>
    <col min="1281" max="1281" width="46.109375" bestFit="1" customWidth="1"/>
    <col min="1282" max="1284" width="12.6640625" customWidth="1"/>
    <col min="1536" max="1536" width="9.88671875" customWidth="1"/>
    <col min="1537" max="1537" width="46.109375" bestFit="1" customWidth="1"/>
    <col min="1538" max="1540" width="12.6640625" customWidth="1"/>
    <col min="1792" max="1792" width="9.88671875" customWidth="1"/>
    <col min="1793" max="1793" width="46.109375" bestFit="1" customWidth="1"/>
    <col min="1794" max="1796" width="12.6640625" customWidth="1"/>
    <col min="2048" max="2048" width="9.88671875" customWidth="1"/>
    <col min="2049" max="2049" width="46.109375" bestFit="1" customWidth="1"/>
    <col min="2050" max="2052" width="12.6640625" customWidth="1"/>
    <col min="2304" max="2304" width="9.88671875" customWidth="1"/>
    <col min="2305" max="2305" width="46.109375" bestFit="1" customWidth="1"/>
    <col min="2306" max="2308" width="12.6640625" customWidth="1"/>
    <col min="2560" max="2560" width="9.88671875" customWidth="1"/>
    <col min="2561" max="2561" width="46.109375" bestFit="1" customWidth="1"/>
    <col min="2562" max="2564" width="12.6640625" customWidth="1"/>
    <col min="2816" max="2816" width="9.88671875" customWidth="1"/>
    <col min="2817" max="2817" width="46.109375" bestFit="1" customWidth="1"/>
    <col min="2818" max="2820" width="12.6640625" customWidth="1"/>
    <col min="3072" max="3072" width="9.88671875" customWidth="1"/>
    <col min="3073" max="3073" width="46.109375" bestFit="1" customWidth="1"/>
    <col min="3074" max="3076" width="12.6640625" customWidth="1"/>
    <col min="3328" max="3328" width="9.88671875" customWidth="1"/>
    <col min="3329" max="3329" width="46.109375" bestFit="1" customWidth="1"/>
    <col min="3330" max="3332" width="12.6640625" customWidth="1"/>
    <col min="3584" max="3584" width="9.88671875" customWidth="1"/>
    <col min="3585" max="3585" width="46.109375" bestFit="1" customWidth="1"/>
    <col min="3586" max="3588" width="12.6640625" customWidth="1"/>
    <col min="3840" max="3840" width="9.88671875" customWidth="1"/>
    <col min="3841" max="3841" width="46.109375" bestFit="1" customWidth="1"/>
    <col min="3842" max="3844" width="12.6640625" customWidth="1"/>
    <col min="4096" max="4096" width="9.88671875" customWidth="1"/>
    <col min="4097" max="4097" width="46.109375" bestFit="1" customWidth="1"/>
    <col min="4098" max="4100" width="12.6640625" customWidth="1"/>
    <col min="4352" max="4352" width="9.88671875" customWidth="1"/>
    <col min="4353" max="4353" width="46.109375" bestFit="1" customWidth="1"/>
    <col min="4354" max="4356" width="12.6640625" customWidth="1"/>
    <col min="4608" max="4608" width="9.88671875" customWidth="1"/>
    <col min="4609" max="4609" width="46.109375" bestFit="1" customWidth="1"/>
    <col min="4610" max="4612" width="12.6640625" customWidth="1"/>
    <col min="4864" max="4864" width="9.88671875" customWidth="1"/>
    <col min="4865" max="4865" width="46.109375" bestFit="1" customWidth="1"/>
    <col min="4866" max="4868" width="12.6640625" customWidth="1"/>
    <col min="5120" max="5120" width="9.88671875" customWidth="1"/>
    <col min="5121" max="5121" width="46.109375" bestFit="1" customWidth="1"/>
    <col min="5122" max="5124" width="12.6640625" customWidth="1"/>
    <col min="5376" max="5376" width="9.88671875" customWidth="1"/>
    <col min="5377" max="5377" width="46.109375" bestFit="1" customWidth="1"/>
    <col min="5378" max="5380" width="12.6640625" customWidth="1"/>
    <col min="5632" max="5632" width="9.88671875" customWidth="1"/>
    <col min="5633" max="5633" width="46.109375" bestFit="1" customWidth="1"/>
    <col min="5634" max="5636" width="12.6640625" customWidth="1"/>
    <col min="5888" max="5888" width="9.88671875" customWidth="1"/>
    <col min="5889" max="5889" width="46.109375" bestFit="1" customWidth="1"/>
    <col min="5890" max="5892" width="12.6640625" customWidth="1"/>
    <col min="6144" max="6144" width="9.88671875" customWidth="1"/>
    <col min="6145" max="6145" width="46.109375" bestFit="1" customWidth="1"/>
    <col min="6146" max="6148" width="12.6640625" customWidth="1"/>
    <col min="6400" max="6400" width="9.88671875" customWidth="1"/>
    <col min="6401" max="6401" width="46.109375" bestFit="1" customWidth="1"/>
    <col min="6402" max="6404" width="12.6640625" customWidth="1"/>
    <col min="6656" max="6656" width="9.88671875" customWidth="1"/>
    <col min="6657" max="6657" width="46.109375" bestFit="1" customWidth="1"/>
    <col min="6658" max="6660" width="12.6640625" customWidth="1"/>
    <col min="6912" max="6912" width="9.88671875" customWidth="1"/>
    <col min="6913" max="6913" width="46.109375" bestFit="1" customWidth="1"/>
    <col min="6914" max="6916" width="12.6640625" customWidth="1"/>
    <col min="7168" max="7168" width="9.88671875" customWidth="1"/>
    <col min="7169" max="7169" width="46.109375" bestFit="1" customWidth="1"/>
    <col min="7170" max="7172" width="12.6640625" customWidth="1"/>
    <col min="7424" max="7424" width="9.88671875" customWidth="1"/>
    <col min="7425" max="7425" width="46.109375" bestFit="1" customWidth="1"/>
    <col min="7426" max="7428" width="12.6640625" customWidth="1"/>
    <col min="7680" max="7680" width="9.88671875" customWidth="1"/>
    <col min="7681" max="7681" width="46.109375" bestFit="1" customWidth="1"/>
    <col min="7682" max="7684" width="12.6640625" customWidth="1"/>
    <col min="7936" max="7936" width="9.88671875" customWidth="1"/>
    <col min="7937" max="7937" width="46.109375" bestFit="1" customWidth="1"/>
    <col min="7938" max="7940" width="12.6640625" customWidth="1"/>
    <col min="8192" max="8192" width="9.88671875" customWidth="1"/>
    <col min="8193" max="8193" width="46.109375" bestFit="1" customWidth="1"/>
    <col min="8194" max="8196" width="12.6640625" customWidth="1"/>
    <col min="8448" max="8448" width="9.88671875" customWidth="1"/>
    <col min="8449" max="8449" width="46.109375" bestFit="1" customWidth="1"/>
    <col min="8450" max="8452" width="12.6640625" customWidth="1"/>
    <col min="8704" max="8704" width="9.88671875" customWidth="1"/>
    <col min="8705" max="8705" width="46.109375" bestFit="1" customWidth="1"/>
    <col min="8706" max="8708" width="12.6640625" customWidth="1"/>
    <col min="8960" max="8960" width="9.88671875" customWidth="1"/>
    <col min="8961" max="8961" width="46.109375" bestFit="1" customWidth="1"/>
    <col min="8962" max="8964" width="12.6640625" customWidth="1"/>
    <col min="9216" max="9216" width="9.88671875" customWidth="1"/>
    <col min="9217" max="9217" width="46.109375" bestFit="1" customWidth="1"/>
    <col min="9218" max="9220" width="12.6640625" customWidth="1"/>
    <col min="9472" max="9472" width="9.88671875" customWidth="1"/>
    <col min="9473" max="9473" width="46.109375" bestFit="1" customWidth="1"/>
    <col min="9474" max="9476" width="12.6640625" customWidth="1"/>
    <col min="9728" max="9728" width="9.88671875" customWidth="1"/>
    <col min="9729" max="9729" width="46.109375" bestFit="1" customWidth="1"/>
    <col min="9730" max="9732" width="12.6640625" customWidth="1"/>
    <col min="9984" max="9984" width="9.88671875" customWidth="1"/>
    <col min="9985" max="9985" width="46.109375" bestFit="1" customWidth="1"/>
    <col min="9986" max="9988" width="12.6640625" customWidth="1"/>
    <col min="10240" max="10240" width="9.88671875" customWidth="1"/>
    <col min="10241" max="10241" width="46.109375" bestFit="1" customWidth="1"/>
    <col min="10242" max="10244" width="12.6640625" customWidth="1"/>
    <col min="10496" max="10496" width="9.88671875" customWidth="1"/>
    <col min="10497" max="10497" width="46.109375" bestFit="1" customWidth="1"/>
    <col min="10498" max="10500" width="12.6640625" customWidth="1"/>
    <col min="10752" max="10752" width="9.88671875" customWidth="1"/>
    <col min="10753" max="10753" width="46.109375" bestFit="1" customWidth="1"/>
    <col min="10754" max="10756" width="12.6640625" customWidth="1"/>
    <col min="11008" max="11008" width="9.88671875" customWidth="1"/>
    <col min="11009" max="11009" width="46.109375" bestFit="1" customWidth="1"/>
    <col min="11010" max="11012" width="12.6640625" customWidth="1"/>
    <col min="11264" max="11264" width="9.88671875" customWidth="1"/>
    <col min="11265" max="11265" width="46.109375" bestFit="1" customWidth="1"/>
    <col min="11266" max="11268" width="12.6640625" customWidth="1"/>
    <col min="11520" max="11520" width="9.88671875" customWidth="1"/>
    <col min="11521" max="11521" width="46.109375" bestFit="1" customWidth="1"/>
    <col min="11522" max="11524" width="12.6640625" customWidth="1"/>
    <col min="11776" max="11776" width="9.88671875" customWidth="1"/>
    <col min="11777" max="11777" width="46.109375" bestFit="1" customWidth="1"/>
    <col min="11778" max="11780" width="12.6640625" customWidth="1"/>
    <col min="12032" max="12032" width="9.88671875" customWidth="1"/>
    <col min="12033" max="12033" width="46.109375" bestFit="1" customWidth="1"/>
    <col min="12034" max="12036" width="12.6640625" customWidth="1"/>
    <col min="12288" max="12288" width="9.88671875" customWidth="1"/>
    <col min="12289" max="12289" width="46.109375" bestFit="1" customWidth="1"/>
    <col min="12290" max="12292" width="12.6640625" customWidth="1"/>
    <col min="12544" max="12544" width="9.88671875" customWidth="1"/>
    <col min="12545" max="12545" width="46.109375" bestFit="1" customWidth="1"/>
    <col min="12546" max="12548" width="12.6640625" customWidth="1"/>
    <col min="12800" max="12800" width="9.88671875" customWidth="1"/>
    <col min="12801" max="12801" width="46.109375" bestFit="1" customWidth="1"/>
    <col min="12802" max="12804" width="12.6640625" customWidth="1"/>
    <col min="13056" max="13056" width="9.88671875" customWidth="1"/>
    <col min="13057" max="13057" width="46.109375" bestFit="1" customWidth="1"/>
    <col min="13058" max="13060" width="12.6640625" customWidth="1"/>
    <col min="13312" max="13312" width="9.88671875" customWidth="1"/>
    <col min="13313" max="13313" width="46.109375" bestFit="1" customWidth="1"/>
    <col min="13314" max="13316" width="12.6640625" customWidth="1"/>
    <col min="13568" max="13568" width="9.88671875" customWidth="1"/>
    <col min="13569" max="13569" width="46.109375" bestFit="1" customWidth="1"/>
    <col min="13570" max="13572" width="12.6640625" customWidth="1"/>
    <col min="13824" max="13824" width="9.88671875" customWidth="1"/>
    <col min="13825" max="13825" width="46.109375" bestFit="1" customWidth="1"/>
    <col min="13826" max="13828" width="12.6640625" customWidth="1"/>
    <col min="14080" max="14080" width="9.88671875" customWidth="1"/>
    <col min="14081" max="14081" width="46.109375" bestFit="1" customWidth="1"/>
    <col min="14082" max="14084" width="12.6640625" customWidth="1"/>
    <col min="14336" max="14336" width="9.88671875" customWidth="1"/>
    <col min="14337" max="14337" width="46.109375" bestFit="1" customWidth="1"/>
    <col min="14338" max="14340" width="12.6640625" customWidth="1"/>
    <col min="14592" max="14592" width="9.88671875" customWidth="1"/>
    <col min="14593" max="14593" width="46.109375" bestFit="1" customWidth="1"/>
    <col min="14594" max="14596" width="12.6640625" customWidth="1"/>
    <col min="14848" max="14848" width="9.88671875" customWidth="1"/>
    <col min="14849" max="14849" width="46.109375" bestFit="1" customWidth="1"/>
    <col min="14850" max="14852" width="12.6640625" customWidth="1"/>
    <col min="15104" max="15104" width="9.88671875" customWidth="1"/>
    <col min="15105" max="15105" width="46.109375" bestFit="1" customWidth="1"/>
    <col min="15106" max="15108" width="12.6640625" customWidth="1"/>
    <col min="15360" max="15360" width="9.88671875" customWidth="1"/>
    <col min="15361" max="15361" width="46.109375" bestFit="1" customWidth="1"/>
    <col min="15362" max="15364" width="12.6640625" customWidth="1"/>
    <col min="15616" max="15616" width="9.88671875" customWidth="1"/>
    <col min="15617" max="15617" width="46.109375" bestFit="1" customWidth="1"/>
    <col min="15618" max="15620" width="12.6640625" customWidth="1"/>
    <col min="15872" max="15872" width="9.88671875" customWidth="1"/>
    <col min="15873" max="15873" width="46.109375" bestFit="1" customWidth="1"/>
    <col min="15874" max="15876" width="12.6640625" customWidth="1"/>
    <col min="16128" max="16128" width="9.88671875" customWidth="1"/>
    <col min="16129" max="16129" width="46.109375" bestFit="1" customWidth="1"/>
    <col min="16130" max="16132" width="12.6640625" customWidth="1"/>
  </cols>
  <sheetData>
    <row r="1" spans="1:7" s="6" customFormat="1" ht="55.2" customHeight="1">
      <c r="A1" s="11" t="s">
        <v>592</v>
      </c>
      <c r="B1" s="11"/>
      <c r="C1" s="11"/>
      <c r="D1" s="11"/>
      <c r="E1" s="11"/>
      <c r="F1" s="148"/>
      <c r="G1" s="148"/>
    </row>
    <row r="2" spans="1:7" ht="15" thickBot="1"/>
    <row r="3" spans="1:7" s="6" customFormat="1" ht="19.95" customHeight="1" thickBot="1">
      <c r="A3" s="150"/>
      <c r="B3" s="538" t="s">
        <v>540</v>
      </c>
      <c r="C3" s="539" t="s">
        <v>541</v>
      </c>
      <c r="D3" s="538" t="s">
        <v>256</v>
      </c>
    </row>
    <row r="4" spans="1:7" s="151" customFormat="1" ht="19.95" customHeight="1">
      <c r="A4" s="311" t="s">
        <v>593</v>
      </c>
      <c r="B4" s="890">
        <v>2</v>
      </c>
      <c r="C4" s="891">
        <v>6</v>
      </c>
      <c r="D4" s="308">
        <f t="shared" ref="D4:D10" si="0">SUM(B4:C4)</f>
        <v>8</v>
      </c>
    </row>
    <row r="5" spans="1:7" s="151" customFormat="1" ht="19.95" customHeight="1">
      <c r="A5" s="312" t="s">
        <v>594</v>
      </c>
      <c r="B5" s="892">
        <v>7</v>
      </c>
      <c r="C5" s="893">
        <v>13</v>
      </c>
      <c r="D5" s="309">
        <f t="shared" si="0"/>
        <v>20</v>
      </c>
    </row>
    <row r="6" spans="1:7" s="151" customFormat="1" ht="19.95" customHeight="1">
      <c r="A6" s="312" t="s">
        <v>595</v>
      </c>
      <c r="B6" s="892">
        <v>2</v>
      </c>
      <c r="C6" s="893">
        <v>2</v>
      </c>
      <c r="D6" s="309">
        <f t="shared" si="0"/>
        <v>4</v>
      </c>
    </row>
    <row r="7" spans="1:7" s="151" customFormat="1" ht="19.95" customHeight="1">
      <c r="A7" s="313" t="s">
        <v>596</v>
      </c>
      <c r="B7" s="894">
        <v>0</v>
      </c>
      <c r="C7" s="895">
        <v>3</v>
      </c>
      <c r="D7" s="309">
        <f t="shared" si="0"/>
        <v>3</v>
      </c>
    </row>
    <row r="8" spans="1:7" s="6" customFormat="1" ht="19.95" customHeight="1">
      <c r="A8" s="313" t="s">
        <v>597</v>
      </c>
      <c r="B8" s="894">
        <v>0</v>
      </c>
      <c r="C8" s="895">
        <v>22</v>
      </c>
      <c r="D8" s="310">
        <f t="shared" si="0"/>
        <v>22</v>
      </c>
    </row>
    <row r="9" spans="1:7" ht="19.95" customHeight="1">
      <c r="A9" s="313" t="s">
        <v>598</v>
      </c>
      <c r="B9" s="894">
        <v>2</v>
      </c>
      <c r="C9" s="895">
        <v>3</v>
      </c>
      <c r="D9" s="310">
        <f t="shared" si="0"/>
        <v>5</v>
      </c>
    </row>
    <row r="10" spans="1:7" ht="15" thickBot="1">
      <c r="A10" s="313" t="s">
        <v>94</v>
      </c>
      <c r="B10" s="894">
        <v>2</v>
      </c>
      <c r="C10" s="895">
        <v>5</v>
      </c>
      <c r="D10" s="310">
        <f t="shared" si="0"/>
        <v>7</v>
      </c>
    </row>
    <row r="11" spans="1:7" ht="15" thickBot="1">
      <c r="A11" s="535" t="s">
        <v>256</v>
      </c>
      <c r="B11" s="536">
        <f>SUM(B4:B10)</f>
        <v>15</v>
      </c>
      <c r="C11" s="537">
        <f>SUM(C4:C10)</f>
        <v>54</v>
      </c>
      <c r="D11" s="540">
        <f>SUM(D4:D10)</f>
        <v>69</v>
      </c>
    </row>
  </sheetData>
  <printOptions horizontalCentered="1"/>
  <pageMargins left="0" right="0" top="0.35433070866141736" bottom="0.31496062992125984" header="0" footer="0.19685039370078741"/>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7"/>
  <sheetViews>
    <sheetView zoomScaleNormal="100" workbookViewId="0">
      <selection activeCell="O28" sqref="O28"/>
    </sheetView>
  </sheetViews>
  <sheetFormatPr baseColWidth="10" defaultRowHeight="14.4"/>
  <cols>
    <col min="1" max="1" width="34.6640625" customWidth="1"/>
    <col min="2" max="2" width="15.33203125" customWidth="1"/>
    <col min="257" max="257" width="44.44140625" bestFit="1" customWidth="1"/>
    <col min="258" max="258" width="15.33203125" customWidth="1"/>
    <col min="513" max="513" width="44.44140625" bestFit="1" customWidth="1"/>
    <col min="514" max="514" width="15.33203125" customWidth="1"/>
    <col min="769" max="769" width="44.44140625" bestFit="1" customWidth="1"/>
    <col min="770" max="770" width="15.33203125" customWidth="1"/>
    <col min="1025" max="1025" width="44.44140625" bestFit="1" customWidth="1"/>
    <col min="1026" max="1026" width="15.33203125" customWidth="1"/>
    <col min="1281" max="1281" width="44.44140625" bestFit="1" customWidth="1"/>
    <col min="1282" max="1282" width="15.33203125" customWidth="1"/>
    <col min="1537" max="1537" width="44.44140625" bestFit="1" customWidth="1"/>
    <col min="1538" max="1538" width="15.33203125" customWidth="1"/>
    <col min="1793" max="1793" width="44.44140625" bestFit="1" customWidth="1"/>
    <col min="1794" max="1794" width="15.33203125" customWidth="1"/>
    <col min="2049" max="2049" width="44.44140625" bestFit="1" customWidth="1"/>
    <col min="2050" max="2050" width="15.33203125" customWidth="1"/>
    <col min="2305" max="2305" width="44.44140625" bestFit="1" customWidth="1"/>
    <col min="2306" max="2306" width="15.33203125" customWidth="1"/>
    <col min="2561" max="2561" width="44.44140625" bestFit="1" customWidth="1"/>
    <col min="2562" max="2562" width="15.33203125" customWidth="1"/>
    <col min="2817" max="2817" width="44.44140625" bestFit="1" customWidth="1"/>
    <col min="2818" max="2818" width="15.33203125" customWidth="1"/>
    <col min="3073" max="3073" width="44.44140625" bestFit="1" customWidth="1"/>
    <col min="3074" max="3074" width="15.33203125" customWidth="1"/>
    <col min="3329" max="3329" width="44.44140625" bestFit="1" customWidth="1"/>
    <col min="3330" max="3330" width="15.33203125" customWidth="1"/>
    <col min="3585" max="3585" width="44.44140625" bestFit="1" customWidth="1"/>
    <col min="3586" max="3586" width="15.33203125" customWidth="1"/>
    <col min="3841" max="3841" width="44.44140625" bestFit="1" customWidth="1"/>
    <col min="3842" max="3842" width="15.33203125" customWidth="1"/>
    <col min="4097" max="4097" width="44.44140625" bestFit="1" customWidth="1"/>
    <col min="4098" max="4098" width="15.33203125" customWidth="1"/>
    <col min="4353" max="4353" width="44.44140625" bestFit="1" customWidth="1"/>
    <col min="4354" max="4354" width="15.33203125" customWidth="1"/>
    <col min="4609" max="4609" width="44.44140625" bestFit="1" customWidth="1"/>
    <col min="4610" max="4610" width="15.33203125" customWidth="1"/>
    <col min="4865" max="4865" width="44.44140625" bestFit="1" customWidth="1"/>
    <col min="4866" max="4866" width="15.33203125" customWidth="1"/>
    <col min="5121" max="5121" width="44.44140625" bestFit="1" customWidth="1"/>
    <col min="5122" max="5122" width="15.33203125" customWidth="1"/>
    <col min="5377" max="5377" width="44.44140625" bestFit="1" customWidth="1"/>
    <col min="5378" max="5378" width="15.33203125" customWidth="1"/>
    <col min="5633" max="5633" width="44.44140625" bestFit="1" customWidth="1"/>
    <col min="5634" max="5634" width="15.33203125" customWidth="1"/>
    <col min="5889" max="5889" width="44.44140625" bestFit="1" customWidth="1"/>
    <col min="5890" max="5890" width="15.33203125" customWidth="1"/>
    <col min="6145" max="6145" width="44.44140625" bestFit="1" customWidth="1"/>
    <col min="6146" max="6146" width="15.33203125" customWidth="1"/>
    <col min="6401" max="6401" width="44.44140625" bestFit="1" customWidth="1"/>
    <col min="6402" max="6402" width="15.33203125" customWidth="1"/>
    <col min="6657" max="6657" width="44.44140625" bestFit="1" customWidth="1"/>
    <col min="6658" max="6658" width="15.33203125" customWidth="1"/>
    <col min="6913" max="6913" width="44.44140625" bestFit="1" customWidth="1"/>
    <col min="6914" max="6914" width="15.33203125" customWidth="1"/>
    <col min="7169" max="7169" width="44.44140625" bestFit="1" customWidth="1"/>
    <col min="7170" max="7170" width="15.33203125" customWidth="1"/>
    <col min="7425" max="7425" width="44.44140625" bestFit="1" customWidth="1"/>
    <col min="7426" max="7426" width="15.33203125" customWidth="1"/>
    <col min="7681" max="7681" width="44.44140625" bestFit="1" customWidth="1"/>
    <col min="7682" max="7682" width="15.33203125" customWidth="1"/>
    <col min="7937" max="7937" width="44.44140625" bestFit="1" customWidth="1"/>
    <col min="7938" max="7938" width="15.33203125" customWidth="1"/>
    <col min="8193" max="8193" width="44.44140625" bestFit="1" customWidth="1"/>
    <col min="8194" max="8194" width="15.33203125" customWidth="1"/>
    <col min="8449" max="8449" width="44.44140625" bestFit="1" customWidth="1"/>
    <col min="8450" max="8450" width="15.33203125" customWidth="1"/>
    <col min="8705" max="8705" width="44.44140625" bestFit="1" customWidth="1"/>
    <col min="8706" max="8706" width="15.33203125" customWidth="1"/>
    <col min="8961" max="8961" width="44.44140625" bestFit="1" customWidth="1"/>
    <col min="8962" max="8962" width="15.33203125" customWidth="1"/>
    <col min="9217" max="9217" width="44.44140625" bestFit="1" customWidth="1"/>
    <col min="9218" max="9218" width="15.33203125" customWidth="1"/>
    <col min="9473" max="9473" width="44.44140625" bestFit="1" customWidth="1"/>
    <col min="9474" max="9474" width="15.33203125" customWidth="1"/>
    <col min="9729" max="9729" width="44.44140625" bestFit="1" customWidth="1"/>
    <col min="9730" max="9730" width="15.33203125" customWidth="1"/>
    <col min="9985" max="9985" width="44.44140625" bestFit="1" customWidth="1"/>
    <col min="9986" max="9986" width="15.33203125" customWidth="1"/>
    <col min="10241" max="10241" width="44.44140625" bestFit="1" customWidth="1"/>
    <col min="10242" max="10242" width="15.33203125" customWidth="1"/>
    <col min="10497" max="10497" width="44.44140625" bestFit="1" customWidth="1"/>
    <col min="10498" max="10498" width="15.33203125" customWidth="1"/>
    <col min="10753" max="10753" width="44.44140625" bestFit="1" customWidth="1"/>
    <col min="10754" max="10754" width="15.33203125" customWidth="1"/>
    <col min="11009" max="11009" width="44.44140625" bestFit="1" customWidth="1"/>
    <col min="11010" max="11010" width="15.33203125" customWidth="1"/>
    <col min="11265" max="11265" width="44.44140625" bestFit="1" customWidth="1"/>
    <col min="11266" max="11266" width="15.33203125" customWidth="1"/>
    <col min="11521" max="11521" width="44.44140625" bestFit="1" customWidth="1"/>
    <col min="11522" max="11522" width="15.33203125" customWidth="1"/>
    <col min="11777" max="11777" width="44.44140625" bestFit="1" customWidth="1"/>
    <col min="11778" max="11778" width="15.33203125" customWidth="1"/>
    <col min="12033" max="12033" width="44.44140625" bestFit="1" customWidth="1"/>
    <col min="12034" max="12034" width="15.33203125" customWidth="1"/>
    <col min="12289" max="12289" width="44.44140625" bestFit="1" customWidth="1"/>
    <col min="12290" max="12290" width="15.33203125" customWidth="1"/>
    <col min="12545" max="12545" width="44.44140625" bestFit="1" customWidth="1"/>
    <col min="12546" max="12546" width="15.33203125" customWidth="1"/>
    <col min="12801" max="12801" width="44.44140625" bestFit="1" customWidth="1"/>
    <col min="12802" max="12802" width="15.33203125" customWidth="1"/>
    <col min="13057" max="13057" width="44.44140625" bestFit="1" customWidth="1"/>
    <col min="13058" max="13058" width="15.33203125" customWidth="1"/>
    <col min="13313" max="13313" width="44.44140625" bestFit="1" customWidth="1"/>
    <col min="13314" max="13314" width="15.33203125" customWidth="1"/>
    <col min="13569" max="13569" width="44.44140625" bestFit="1" customWidth="1"/>
    <col min="13570" max="13570" width="15.33203125" customWidth="1"/>
    <col min="13825" max="13825" width="44.44140625" bestFit="1" customWidth="1"/>
    <col min="13826" max="13826" width="15.33203125" customWidth="1"/>
    <col min="14081" max="14081" width="44.44140625" bestFit="1" customWidth="1"/>
    <col min="14082" max="14082" width="15.33203125" customWidth="1"/>
    <col min="14337" max="14337" width="44.44140625" bestFit="1" customWidth="1"/>
    <col min="14338" max="14338" width="15.33203125" customWidth="1"/>
    <col min="14593" max="14593" width="44.44140625" bestFit="1" customWidth="1"/>
    <col min="14594" max="14594" width="15.33203125" customWidth="1"/>
    <col min="14849" max="14849" width="44.44140625" bestFit="1" customWidth="1"/>
    <col min="14850" max="14850" width="15.33203125" customWidth="1"/>
    <col min="15105" max="15105" width="44.44140625" bestFit="1" customWidth="1"/>
    <col min="15106" max="15106" width="15.33203125" customWidth="1"/>
    <col min="15361" max="15361" width="44.44140625" bestFit="1" customWidth="1"/>
    <col min="15362" max="15362" width="15.33203125" customWidth="1"/>
    <col min="15617" max="15617" width="44.44140625" bestFit="1" customWidth="1"/>
    <col min="15618" max="15618" width="15.33203125" customWidth="1"/>
    <col min="15873" max="15873" width="44.44140625" bestFit="1" customWidth="1"/>
    <col min="15874" max="15874" width="15.33203125" customWidth="1"/>
    <col min="16129" max="16129" width="44.44140625" bestFit="1" customWidth="1"/>
    <col min="16130" max="16130" width="15.33203125" customWidth="1"/>
  </cols>
  <sheetData>
    <row r="1" spans="1:7" s="6" customFormat="1" ht="55.2" customHeight="1">
      <c r="A1" s="11" t="s">
        <v>599</v>
      </c>
      <c r="B1" s="11"/>
      <c r="C1" s="11"/>
      <c r="D1" s="11"/>
      <c r="E1" s="148"/>
      <c r="F1" s="148"/>
      <c r="G1" s="148"/>
    </row>
    <row r="2" spans="1:7" ht="15" thickBot="1"/>
    <row r="3" spans="1:7" ht="19.95" customHeight="1" thickBot="1">
      <c r="A3" s="6"/>
      <c r="B3" s="659" t="s">
        <v>600</v>
      </c>
    </row>
    <row r="4" spans="1:7" s="151" customFormat="1" ht="19.95" customHeight="1">
      <c r="A4" s="541" t="s">
        <v>601</v>
      </c>
      <c r="B4" s="660">
        <v>45</v>
      </c>
    </row>
    <row r="5" spans="1:7" s="151" customFormat="1" ht="19.95" customHeight="1">
      <c r="A5" s="544" t="s">
        <v>602</v>
      </c>
      <c r="B5" s="661">
        <v>13</v>
      </c>
    </row>
    <row r="6" spans="1:7" s="151" customFormat="1" ht="19.95" customHeight="1" thickBot="1">
      <c r="A6" s="545" t="s">
        <v>603</v>
      </c>
      <c r="B6" s="662">
        <v>35</v>
      </c>
    </row>
    <row r="7" spans="1:7" ht="19.95" customHeight="1" thickBot="1">
      <c r="A7" s="546" t="s">
        <v>50</v>
      </c>
      <c r="B7" s="663">
        <f>SUM(B4:B6)</f>
        <v>93</v>
      </c>
    </row>
  </sheetData>
  <printOptions horizontalCentered="1"/>
  <pageMargins left="0" right="0" top="0.35433070866141736" bottom="0.31496062992125984" header="0" footer="0.19685039370078741"/>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19"/>
  <sheetViews>
    <sheetView zoomScaleNormal="100" workbookViewId="0">
      <selection activeCell="A23" sqref="A23"/>
    </sheetView>
  </sheetViews>
  <sheetFormatPr baseColWidth="10" defaultRowHeight="14.4"/>
  <cols>
    <col min="1" max="1" width="53.44140625" customWidth="1"/>
    <col min="2" max="2" width="14.88671875" customWidth="1"/>
    <col min="257" max="257" width="62.33203125" customWidth="1"/>
    <col min="258" max="258" width="16.6640625" bestFit="1" customWidth="1"/>
    <col min="513" max="513" width="62.33203125" customWidth="1"/>
    <col min="514" max="514" width="16.6640625" bestFit="1" customWidth="1"/>
    <col min="769" max="769" width="62.33203125" customWidth="1"/>
    <col min="770" max="770" width="16.6640625" bestFit="1" customWidth="1"/>
    <col min="1025" max="1025" width="62.33203125" customWidth="1"/>
    <col min="1026" max="1026" width="16.6640625" bestFit="1" customWidth="1"/>
    <col min="1281" max="1281" width="62.33203125" customWidth="1"/>
    <col min="1282" max="1282" width="16.6640625" bestFit="1" customWidth="1"/>
    <col min="1537" max="1537" width="62.33203125" customWidth="1"/>
    <col min="1538" max="1538" width="16.6640625" bestFit="1" customWidth="1"/>
    <col min="1793" max="1793" width="62.33203125" customWidth="1"/>
    <col min="1794" max="1794" width="16.6640625" bestFit="1" customWidth="1"/>
    <col min="2049" max="2049" width="62.33203125" customWidth="1"/>
    <col min="2050" max="2050" width="16.6640625" bestFit="1" customWidth="1"/>
    <col min="2305" max="2305" width="62.33203125" customWidth="1"/>
    <col min="2306" max="2306" width="16.6640625" bestFit="1" customWidth="1"/>
    <col min="2561" max="2561" width="62.33203125" customWidth="1"/>
    <col min="2562" max="2562" width="16.6640625" bestFit="1" customWidth="1"/>
    <col min="2817" max="2817" width="62.33203125" customWidth="1"/>
    <col min="2818" max="2818" width="16.6640625" bestFit="1" customWidth="1"/>
    <col min="3073" max="3073" width="62.33203125" customWidth="1"/>
    <col min="3074" max="3074" width="16.6640625" bestFit="1" customWidth="1"/>
    <col min="3329" max="3329" width="62.33203125" customWidth="1"/>
    <col min="3330" max="3330" width="16.6640625" bestFit="1" customWidth="1"/>
    <col min="3585" max="3585" width="62.33203125" customWidth="1"/>
    <col min="3586" max="3586" width="16.6640625" bestFit="1" customWidth="1"/>
    <col min="3841" max="3841" width="62.33203125" customWidth="1"/>
    <col min="3842" max="3842" width="16.6640625" bestFit="1" customWidth="1"/>
    <col min="4097" max="4097" width="62.33203125" customWidth="1"/>
    <col min="4098" max="4098" width="16.6640625" bestFit="1" customWidth="1"/>
    <col min="4353" max="4353" width="62.33203125" customWidth="1"/>
    <col min="4354" max="4354" width="16.6640625" bestFit="1" customWidth="1"/>
    <col min="4609" max="4609" width="62.33203125" customWidth="1"/>
    <col min="4610" max="4610" width="16.6640625" bestFit="1" customWidth="1"/>
    <col min="4865" max="4865" width="62.33203125" customWidth="1"/>
    <col min="4866" max="4866" width="16.6640625" bestFit="1" customWidth="1"/>
    <col min="5121" max="5121" width="62.33203125" customWidth="1"/>
    <col min="5122" max="5122" width="16.6640625" bestFit="1" customWidth="1"/>
    <col min="5377" max="5377" width="62.33203125" customWidth="1"/>
    <col min="5378" max="5378" width="16.6640625" bestFit="1" customWidth="1"/>
    <col min="5633" max="5633" width="62.33203125" customWidth="1"/>
    <col min="5634" max="5634" width="16.6640625" bestFit="1" customWidth="1"/>
    <col min="5889" max="5889" width="62.33203125" customWidth="1"/>
    <col min="5890" max="5890" width="16.6640625" bestFit="1" customWidth="1"/>
    <col min="6145" max="6145" width="62.33203125" customWidth="1"/>
    <col min="6146" max="6146" width="16.6640625" bestFit="1" customWidth="1"/>
    <col min="6401" max="6401" width="62.33203125" customWidth="1"/>
    <col min="6402" max="6402" width="16.6640625" bestFit="1" customWidth="1"/>
    <col min="6657" max="6657" width="62.33203125" customWidth="1"/>
    <col min="6658" max="6658" width="16.6640625" bestFit="1" customWidth="1"/>
    <col min="6913" max="6913" width="62.33203125" customWidth="1"/>
    <col min="6914" max="6914" width="16.6640625" bestFit="1" customWidth="1"/>
    <col min="7169" max="7169" width="62.33203125" customWidth="1"/>
    <col min="7170" max="7170" width="16.6640625" bestFit="1" customWidth="1"/>
    <col min="7425" max="7425" width="62.33203125" customWidth="1"/>
    <col min="7426" max="7426" width="16.6640625" bestFit="1" customWidth="1"/>
    <col min="7681" max="7681" width="62.33203125" customWidth="1"/>
    <col min="7682" max="7682" width="16.6640625" bestFit="1" customWidth="1"/>
    <col min="7937" max="7937" width="62.33203125" customWidth="1"/>
    <col min="7938" max="7938" width="16.6640625" bestFit="1" customWidth="1"/>
    <col min="8193" max="8193" width="62.33203125" customWidth="1"/>
    <col min="8194" max="8194" width="16.6640625" bestFit="1" customWidth="1"/>
    <col min="8449" max="8449" width="62.33203125" customWidth="1"/>
    <col min="8450" max="8450" width="16.6640625" bestFit="1" customWidth="1"/>
    <col min="8705" max="8705" width="62.33203125" customWidth="1"/>
    <col min="8706" max="8706" width="16.6640625" bestFit="1" customWidth="1"/>
    <col min="8961" max="8961" width="62.33203125" customWidth="1"/>
    <col min="8962" max="8962" width="16.6640625" bestFit="1" customWidth="1"/>
    <col min="9217" max="9217" width="62.33203125" customWidth="1"/>
    <col min="9218" max="9218" width="16.6640625" bestFit="1" customWidth="1"/>
    <col min="9473" max="9473" width="62.33203125" customWidth="1"/>
    <col min="9474" max="9474" width="16.6640625" bestFit="1" customWidth="1"/>
    <col min="9729" max="9729" width="62.33203125" customWidth="1"/>
    <col min="9730" max="9730" width="16.6640625" bestFit="1" customWidth="1"/>
    <col min="9985" max="9985" width="62.33203125" customWidth="1"/>
    <col min="9986" max="9986" width="16.6640625" bestFit="1" customWidth="1"/>
    <col min="10241" max="10241" width="62.33203125" customWidth="1"/>
    <col min="10242" max="10242" width="16.6640625" bestFit="1" customWidth="1"/>
    <col min="10497" max="10497" width="62.33203125" customWidth="1"/>
    <col min="10498" max="10498" width="16.6640625" bestFit="1" customWidth="1"/>
    <col min="10753" max="10753" width="62.33203125" customWidth="1"/>
    <col min="10754" max="10754" width="16.6640625" bestFit="1" customWidth="1"/>
    <col min="11009" max="11009" width="62.33203125" customWidth="1"/>
    <col min="11010" max="11010" width="16.6640625" bestFit="1" customWidth="1"/>
    <col min="11265" max="11265" width="62.33203125" customWidth="1"/>
    <col min="11266" max="11266" width="16.6640625" bestFit="1" customWidth="1"/>
    <col min="11521" max="11521" width="62.33203125" customWidth="1"/>
    <col min="11522" max="11522" width="16.6640625" bestFit="1" customWidth="1"/>
    <col min="11777" max="11777" width="62.33203125" customWidth="1"/>
    <col min="11778" max="11778" width="16.6640625" bestFit="1" customWidth="1"/>
    <col min="12033" max="12033" width="62.33203125" customWidth="1"/>
    <col min="12034" max="12034" width="16.6640625" bestFit="1" customWidth="1"/>
    <col min="12289" max="12289" width="62.33203125" customWidth="1"/>
    <col min="12290" max="12290" width="16.6640625" bestFit="1" customWidth="1"/>
    <col min="12545" max="12545" width="62.33203125" customWidth="1"/>
    <col min="12546" max="12546" width="16.6640625" bestFit="1" customWidth="1"/>
    <col min="12801" max="12801" width="62.33203125" customWidth="1"/>
    <col min="12802" max="12802" width="16.6640625" bestFit="1" customWidth="1"/>
    <col min="13057" max="13057" width="62.33203125" customWidth="1"/>
    <col min="13058" max="13058" width="16.6640625" bestFit="1" customWidth="1"/>
    <col min="13313" max="13313" width="62.33203125" customWidth="1"/>
    <col min="13314" max="13314" width="16.6640625" bestFit="1" customWidth="1"/>
    <col min="13569" max="13569" width="62.33203125" customWidth="1"/>
    <col min="13570" max="13570" width="16.6640625" bestFit="1" customWidth="1"/>
    <col min="13825" max="13825" width="62.33203125" customWidth="1"/>
    <col min="13826" max="13826" width="16.6640625" bestFit="1" customWidth="1"/>
    <col min="14081" max="14081" width="62.33203125" customWidth="1"/>
    <col min="14082" max="14082" width="16.6640625" bestFit="1" customWidth="1"/>
    <col min="14337" max="14337" width="62.33203125" customWidth="1"/>
    <col min="14338" max="14338" width="16.6640625" bestFit="1" customWidth="1"/>
    <col min="14593" max="14593" width="62.33203125" customWidth="1"/>
    <col min="14594" max="14594" width="16.6640625" bestFit="1" customWidth="1"/>
    <col min="14849" max="14849" width="62.33203125" customWidth="1"/>
    <col min="14850" max="14850" width="16.6640625" bestFit="1" customWidth="1"/>
    <col min="15105" max="15105" width="62.33203125" customWidth="1"/>
    <col min="15106" max="15106" width="16.6640625" bestFit="1" customWidth="1"/>
    <col min="15361" max="15361" width="62.33203125" customWidth="1"/>
    <col min="15362" max="15362" width="16.6640625" bestFit="1" customWidth="1"/>
    <col min="15617" max="15617" width="62.33203125" customWidth="1"/>
    <col min="15618" max="15618" width="16.6640625" bestFit="1" customWidth="1"/>
    <col min="15873" max="15873" width="62.33203125" customWidth="1"/>
    <col min="15874" max="15874" width="16.6640625" bestFit="1" customWidth="1"/>
    <col min="16129" max="16129" width="62.33203125" customWidth="1"/>
    <col min="16130" max="16130" width="16.6640625" bestFit="1" customWidth="1"/>
  </cols>
  <sheetData>
    <row r="1" spans="1:9" s="6" customFormat="1" ht="55.2" customHeight="1">
      <c r="A1" s="938" t="s">
        <v>604</v>
      </c>
      <c r="B1" s="11"/>
      <c r="C1" s="11"/>
      <c r="D1" s="148"/>
      <c r="E1" s="148"/>
      <c r="F1" s="148"/>
      <c r="G1" s="148"/>
      <c r="I1"/>
    </row>
    <row r="2" spans="1:9" ht="15" thickBot="1"/>
    <row r="3" spans="1:9" s="6" customFormat="1" ht="18" customHeight="1">
      <c r="A3" s="664" t="s">
        <v>605</v>
      </c>
      <c r="B3" s="665" t="s">
        <v>606</v>
      </c>
    </row>
    <row r="4" spans="1:9" s="6" customFormat="1" ht="18" customHeight="1">
      <c r="A4" s="224" t="s">
        <v>607</v>
      </c>
      <c r="B4" s="685">
        <v>2</v>
      </c>
    </row>
    <row r="5" spans="1:9" s="6" customFormat="1" ht="18" customHeight="1">
      <c r="A5" s="224" t="s">
        <v>608</v>
      </c>
      <c r="B5" s="685">
        <v>2</v>
      </c>
    </row>
    <row r="6" spans="1:9" s="6" customFormat="1" ht="18" customHeight="1">
      <c r="A6" s="224" t="s">
        <v>609</v>
      </c>
      <c r="B6" s="685">
        <v>3</v>
      </c>
    </row>
    <row r="7" spans="1:9" s="6" customFormat="1" ht="18" customHeight="1">
      <c r="A7" s="224" t="s">
        <v>610</v>
      </c>
      <c r="B7" s="685">
        <v>1</v>
      </c>
    </row>
    <row r="8" spans="1:9" s="6" customFormat="1" ht="18" customHeight="1">
      <c r="A8" s="820" t="s">
        <v>611</v>
      </c>
      <c r="B8" s="685">
        <v>3</v>
      </c>
    </row>
    <row r="9" spans="1:9" s="6" customFormat="1" ht="18" customHeight="1">
      <c r="A9" s="224" t="s">
        <v>612</v>
      </c>
      <c r="B9" s="685">
        <v>303</v>
      </c>
    </row>
    <row r="10" spans="1:9" s="6" customFormat="1" ht="18" customHeight="1">
      <c r="A10" s="224" t="s">
        <v>613</v>
      </c>
      <c r="B10" s="685">
        <v>17</v>
      </c>
    </row>
    <row r="11" spans="1:9" s="6" customFormat="1" ht="18" customHeight="1">
      <c r="A11" s="224" t="s">
        <v>614</v>
      </c>
      <c r="B11" s="685">
        <v>4</v>
      </c>
    </row>
    <row r="12" spans="1:9" s="6" customFormat="1" ht="18" customHeight="1">
      <c r="A12" s="224" t="s">
        <v>615</v>
      </c>
      <c r="B12" s="685">
        <v>63</v>
      </c>
    </row>
    <row r="13" spans="1:9" s="6" customFormat="1" ht="18" customHeight="1">
      <c r="A13" s="224" t="s">
        <v>616</v>
      </c>
      <c r="B13" s="685">
        <v>13</v>
      </c>
    </row>
    <row r="14" spans="1:9" s="6" customFormat="1" ht="18" customHeight="1">
      <c r="A14" s="224" t="s">
        <v>617</v>
      </c>
      <c r="B14" s="685">
        <v>1</v>
      </c>
    </row>
    <row r="15" spans="1:9" s="6" customFormat="1" ht="18" customHeight="1">
      <c r="A15" s="224" t="s">
        <v>618</v>
      </c>
      <c r="B15" s="685">
        <v>4</v>
      </c>
    </row>
    <row r="16" spans="1:9" s="6" customFormat="1" ht="18" customHeight="1" thickBot="1">
      <c r="A16" s="666" t="s">
        <v>50</v>
      </c>
      <c r="B16" s="686">
        <f>SUM(B4:B15)</f>
        <v>416</v>
      </c>
    </row>
    <row r="18" spans="1:1">
      <c r="A18" s="291"/>
    </row>
    <row r="19" spans="1:1">
      <c r="A19" s="291"/>
    </row>
  </sheetData>
  <printOptions horizontalCentered="1"/>
  <pageMargins left="0" right="0" top="0.35433070866141736" bottom="0.31496062992125984" header="0" footer="0.19685039370078741"/>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8"/>
  <sheetViews>
    <sheetView workbookViewId="0">
      <selection activeCell="C5" sqref="C5"/>
    </sheetView>
  </sheetViews>
  <sheetFormatPr baseColWidth="10" defaultRowHeight="14.4"/>
  <cols>
    <col min="1" max="1" width="27.33203125" customWidth="1"/>
    <col min="2" max="2" width="15.6640625" bestFit="1" customWidth="1"/>
    <col min="3" max="3" width="15.6640625" customWidth="1"/>
    <col min="4" max="4" width="2.33203125" customWidth="1"/>
    <col min="6" max="6" width="12.88671875" customWidth="1"/>
    <col min="257" max="257" width="34.6640625" customWidth="1"/>
    <col min="258" max="259" width="15.6640625" bestFit="1" customWidth="1"/>
    <col min="513" max="513" width="34.6640625" customWidth="1"/>
    <col min="514" max="515" width="15.6640625" bestFit="1" customWidth="1"/>
    <col min="769" max="769" width="34.6640625" customWidth="1"/>
    <col min="770" max="771" width="15.6640625" bestFit="1" customWidth="1"/>
    <col min="1025" max="1025" width="34.6640625" customWidth="1"/>
    <col min="1026" max="1027" width="15.6640625" bestFit="1" customWidth="1"/>
    <col min="1281" max="1281" width="34.6640625" customWidth="1"/>
    <col min="1282" max="1283" width="15.6640625" bestFit="1" customWidth="1"/>
    <col min="1537" max="1537" width="34.6640625" customWidth="1"/>
    <col min="1538" max="1539" width="15.6640625" bestFit="1" customWidth="1"/>
    <col min="1793" max="1793" width="34.6640625" customWidth="1"/>
    <col min="1794" max="1795" width="15.6640625" bestFit="1" customWidth="1"/>
    <col min="2049" max="2049" width="34.6640625" customWidth="1"/>
    <col min="2050" max="2051" width="15.6640625" bestFit="1" customWidth="1"/>
    <col min="2305" max="2305" width="34.6640625" customWidth="1"/>
    <col min="2306" max="2307" width="15.6640625" bestFit="1" customWidth="1"/>
    <col min="2561" max="2561" width="34.6640625" customWidth="1"/>
    <col min="2562" max="2563" width="15.6640625" bestFit="1" customWidth="1"/>
    <col min="2817" max="2817" width="34.6640625" customWidth="1"/>
    <col min="2818" max="2819" width="15.6640625" bestFit="1" customWidth="1"/>
    <col min="3073" max="3073" width="34.6640625" customWidth="1"/>
    <col min="3074" max="3075" width="15.6640625" bestFit="1" customWidth="1"/>
    <col min="3329" max="3329" width="34.6640625" customWidth="1"/>
    <col min="3330" max="3331" width="15.6640625" bestFit="1" customWidth="1"/>
    <col min="3585" max="3585" width="34.6640625" customWidth="1"/>
    <col min="3586" max="3587" width="15.6640625" bestFit="1" customWidth="1"/>
    <col min="3841" max="3841" width="34.6640625" customWidth="1"/>
    <col min="3842" max="3843" width="15.6640625" bestFit="1" customWidth="1"/>
    <col min="4097" max="4097" width="34.6640625" customWidth="1"/>
    <col min="4098" max="4099" width="15.6640625" bestFit="1" customWidth="1"/>
    <col min="4353" max="4353" width="34.6640625" customWidth="1"/>
    <col min="4354" max="4355" width="15.6640625" bestFit="1" customWidth="1"/>
    <col min="4609" max="4609" width="34.6640625" customWidth="1"/>
    <col min="4610" max="4611" width="15.6640625" bestFit="1" customWidth="1"/>
    <col min="4865" max="4865" width="34.6640625" customWidth="1"/>
    <col min="4866" max="4867" width="15.6640625" bestFit="1" customWidth="1"/>
    <col min="5121" max="5121" width="34.6640625" customWidth="1"/>
    <col min="5122" max="5123" width="15.6640625" bestFit="1" customWidth="1"/>
    <col min="5377" max="5377" width="34.6640625" customWidth="1"/>
    <col min="5378" max="5379" width="15.6640625" bestFit="1" customWidth="1"/>
    <col min="5633" max="5633" width="34.6640625" customWidth="1"/>
    <col min="5634" max="5635" width="15.6640625" bestFit="1" customWidth="1"/>
    <col min="5889" max="5889" width="34.6640625" customWidth="1"/>
    <col min="5890" max="5891" width="15.6640625" bestFit="1" customWidth="1"/>
    <col min="6145" max="6145" width="34.6640625" customWidth="1"/>
    <col min="6146" max="6147" width="15.6640625" bestFit="1" customWidth="1"/>
    <col min="6401" max="6401" width="34.6640625" customWidth="1"/>
    <col min="6402" max="6403" width="15.6640625" bestFit="1" customWidth="1"/>
    <col min="6657" max="6657" width="34.6640625" customWidth="1"/>
    <col min="6658" max="6659" width="15.6640625" bestFit="1" customWidth="1"/>
    <col min="6913" max="6913" width="34.6640625" customWidth="1"/>
    <col min="6914" max="6915" width="15.6640625" bestFit="1" customWidth="1"/>
    <col min="7169" max="7169" width="34.6640625" customWidth="1"/>
    <col min="7170" max="7171" width="15.6640625" bestFit="1" customWidth="1"/>
    <col min="7425" max="7425" width="34.6640625" customWidth="1"/>
    <col min="7426" max="7427" width="15.6640625" bestFit="1" customWidth="1"/>
    <col min="7681" max="7681" width="34.6640625" customWidth="1"/>
    <col min="7682" max="7683" width="15.6640625" bestFit="1" customWidth="1"/>
    <col min="7937" max="7937" width="34.6640625" customWidth="1"/>
    <col min="7938" max="7939" width="15.6640625" bestFit="1" customWidth="1"/>
    <col min="8193" max="8193" width="34.6640625" customWidth="1"/>
    <col min="8194" max="8195" width="15.6640625" bestFit="1" customWidth="1"/>
    <col min="8449" max="8449" width="34.6640625" customWidth="1"/>
    <col min="8450" max="8451" width="15.6640625" bestFit="1" customWidth="1"/>
    <col min="8705" max="8705" width="34.6640625" customWidth="1"/>
    <col min="8706" max="8707" width="15.6640625" bestFit="1" customWidth="1"/>
    <col min="8961" max="8961" width="34.6640625" customWidth="1"/>
    <col min="8962" max="8963" width="15.6640625" bestFit="1" customWidth="1"/>
    <col min="9217" max="9217" width="34.6640625" customWidth="1"/>
    <col min="9218" max="9219" width="15.6640625" bestFit="1" customWidth="1"/>
    <col min="9473" max="9473" width="34.6640625" customWidth="1"/>
    <col min="9474" max="9475" width="15.6640625" bestFit="1" customWidth="1"/>
    <col min="9729" max="9729" width="34.6640625" customWidth="1"/>
    <col min="9730" max="9731" width="15.6640625" bestFit="1" customWidth="1"/>
    <col min="9985" max="9985" width="34.6640625" customWidth="1"/>
    <col min="9986" max="9987" width="15.6640625" bestFit="1" customWidth="1"/>
    <col min="10241" max="10241" width="34.6640625" customWidth="1"/>
    <col min="10242" max="10243" width="15.6640625" bestFit="1" customWidth="1"/>
    <col min="10497" max="10497" width="34.6640625" customWidth="1"/>
    <col min="10498" max="10499" width="15.6640625" bestFit="1" customWidth="1"/>
    <col min="10753" max="10753" width="34.6640625" customWidth="1"/>
    <col min="10754" max="10755" width="15.6640625" bestFit="1" customWidth="1"/>
    <col min="11009" max="11009" width="34.6640625" customWidth="1"/>
    <col min="11010" max="11011" width="15.6640625" bestFit="1" customWidth="1"/>
    <col min="11265" max="11265" width="34.6640625" customWidth="1"/>
    <col min="11266" max="11267" width="15.6640625" bestFit="1" customWidth="1"/>
    <col min="11521" max="11521" width="34.6640625" customWidth="1"/>
    <col min="11522" max="11523" width="15.6640625" bestFit="1" customWidth="1"/>
    <col min="11777" max="11777" width="34.6640625" customWidth="1"/>
    <col min="11778" max="11779" width="15.6640625" bestFit="1" customWidth="1"/>
    <col min="12033" max="12033" width="34.6640625" customWidth="1"/>
    <col min="12034" max="12035" width="15.6640625" bestFit="1" customWidth="1"/>
    <col min="12289" max="12289" width="34.6640625" customWidth="1"/>
    <col min="12290" max="12291" width="15.6640625" bestFit="1" customWidth="1"/>
    <col min="12545" max="12545" width="34.6640625" customWidth="1"/>
    <col min="12546" max="12547" width="15.6640625" bestFit="1" customWidth="1"/>
    <col min="12801" max="12801" width="34.6640625" customWidth="1"/>
    <col min="12802" max="12803" width="15.6640625" bestFit="1" customWidth="1"/>
    <col min="13057" max="13057" width="34.6640625" customWidth="1"/>
    <col min="13058" max="13059" width="15.6640625" bestFit="1" customWidth="1"/>
    <col min="13313" max="13313" width="34.6640625" customWidth="1"/>
    <col min="13314" max="13315" width="15.6640625" bestFit="1" customWidth="1"/>
    <col min="13569" max="13569" width="34.6640625" customWidth="1"/>
    <col min="13570" max="13571" width="15.6640625" bestFit="1" customWidth="1"/>
    <col min="13825" max="13825" width="34.6640625" customWidth="1"/>
    <col min="13826" max="13827" width="15.6640625" bestFit="1" customWidth="1"/>
    <col min="14081" max="14081" width="34.6640625" customWidth="1"/>
    <col min="14082" max="14083" width="15.6640625" bestFit="1" customWidth="1"/>
    <col min="14337" max="14337" width="34.6640625" customWidth="1"/>
    <col min="14338" max="14339" width="15.6640625" bestFit="1" customWidth="1"/>
    <col min="14593" max="14593" width="34.6640625" customWidth="1"/>
    <col min="14594" max="14595" width="15.6640625" bestFit="1" customWidth="1"/>
    <col min="14849" max="14849" width="34.6640625" customWidth="1"/>
    <col min="14850" max="14851" width="15.6640625" bestFit="1" customWidth="1"/>
    <col min="15105" max="15105" width="34.6640625" customWidth="1"/>
    <col min="15106" max="15107" width="15.6640625" bestFit="1" customWidth="1"/>
    <col min="15361" max="15361" width="34.6640625" customWidth="1"/>
    <col min="15362" max="15363" width="15.6640625" bestFit="1" customWidth="1"/>
    <col min="15617" max="15617" width="34.6640625" customWidth="1"/>
    <col min="15618" max="15619" width="15.6640625" bestFit="1" customWidth="1"/>
    <col min="15873" max="15873" width="34.6640625" customWidth="1"/>
    <col min="15874" max="15875" width="15.6640625" bestFit="1" customWidth="1"/>
    <col min="16129" max="16129" width="34.6640625" customWidth="1"/>
    <col min="16130" max="16131" width="15.6640625" bestFit="1" customWidth="1"/>
  </cols>
  <sheetData>
    <row r="1" spans="1:7" s="6" customFormat="1" ht="55.2" customHeight="1" thickBot="1">
      <c r="A1" s="11" t="s">
        <v>619</v>
      </c>
      <c r="B1" s="11"/>
      <c r="C1" s="11"/>
      <c r="D1" s="11"/>
      <c r="E1" s="148"/>
      <c r="F1" s="148"/>
      <c r="G1" s="148"/>
    </row>
    <row r="2" spans="1:7" ht="19.5" customHeight="1" thickBot="1">
      <c r="E2" s="1123" t="s">
        <v>2</v>
      </c>
      <c r="F2" s="1124"/>
    </row>
    <row r="3" spans="1:7" s="6" customFormat="1" ht="24.6" thickBot="1">
      <c r="A3" s="149"/>
      <c r="B3" s="907" t="s">
        <v>620</v>
      </c>
      <c r="C3" s="907" t="s">
        <v>621</v>
      </c>
      <c r="D3" s="6" t="s">
        <v>622</v>
      </c>
      <c r="E3" s="597" t="s">
        <v>256</v>
      </c>
      <c r="F3" s="520" t="s">
        <v>6</v>
      </c>
    </row>
    <row r="4" spans="1:7" s="6" customFormat="1" ht="19.95" customHeight="1">
      <c r="A4" s="158" t="s">
        <v>623</v>
      </c>
      <c r="B4" s="689">
        <v>18</v>
      </c>
      <c r="C4" s="689">
        <v>14</v>
      </c>
      <c r="D4" s="6" t="s">
        <v>622</v>
      </c>
      <c r="E4" s="690">
        <f>C4-B4</f>
        <v>-4</v>
      </c>
      <c r="F4" s="558">
        <f>(C4-B4)/B4</f>
        <v>-0.22222222222222221</v>
      </c>
    </row>
    <row r="5" spans="1:7" s="6" customFormat="1" ht="19.95" customHeight="1">
      <c r="A5" s="159" t="s">
        <v>624</v>
      </c>
      <c r="B5" s="687">
        <v>818710</v>
      </c>
      <c r="C5" s="687">
        <v>850711</v>
      </c>
      <c r="D5" s="6" t="s">
        <v>622</v>
      </c>
      <c r="E5" s="227">
        <f t="shared" ref="E5:E6" si="0">C5-B5</f>
        <v>32001</v>
      </c>
      <c r="F5" s="74">
        <f t="shared" ref="F5:F6" si="1">(C5-B5)/B5</f>
        <v>3.9087100438494705E-2</v>
      </c>
    </row>
    <row r="6" spans="1:7" s="6" customFormat="1" ht="19.95" customHeight="1" thickBot="1">
      <c r="A6" s="160" t="s">
        <v>625</v>
      </c>
      <c r="B6" s="688">
        <v>3670000</v>
      </c>
      <c r="C6" s="688">
        <v>3922000</v>
      </c>
      <c r="D6" s="6" t="s">
        <v>495</v>
      </c>
      <c r="E6" s="229">
        <f t="shared" si="0"/>
        <v>252000</v>
      </c>
      <c r="F6" s="75">
        <f t="shared" si="1"/>
        <v>6.8664850136239783E-2</v>
      </c>
    </row>
    <row r="8" spans="1:7">
      <c r="A8" s="161"/>
    </row>
  </sheetData>
  <mergeCells count="1">
    <mergeCell ref="E2:F2"/>
  </mergeCells>
  <printOptions horizontalCentered="1"/>
  <pageMargins left="0" right="0" top="0.35433070866141736" bottom="0.31496062992125984" header="0" footer="0.19685039370078741"/>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topLeftCell="A28" zoomScaleNormal="100" workbookViewId="0">
      <selection activeCell="F55" sqref="F55"/>
    </sheetView>
  </sheetViews>
  <sheetFormatPr baseColWidth="10" defaultRowHeight="13.2"/>
  <cols>
    <col min="1" max="1" width="52.109375" style="42" customWidth="1"/>
    <col min="2" max="2" width="14.6640625" style="42" customWidth="1"/>
    <col min="3" max="3" width="13.6640625" style="42" customWidth="1"/>
    <col min="4" max="4" width="2.33203125" style="45" customWidth="1"/>
    <col min="5" max="5" width="13.6640625" style="45" customWidth="1"/>
    <col min="6" max="6" width="14" style="45" customWidth="1"/>
    <col min="7" max="256" width="11.44140625" style="42"/>
    <col min="257" max="257" width="58.88671875" style="42" customWidth="1"/>
    <col min="258" max="259" width="14.6640625" style="42" customWidth="1"/>
    <col min="260" max="260" width="4.6640625" style="42" customWidth="1"/>
    <col min="261" max="262" width="14.6640625" style="42" customWidth="1"/>
    <col min="263" max="512" width="11.44140625" style="42"/>
    <col min="513" max="513" width="58.88671875" style="42" customWidth="1"/>
    <col min="514" max="515" width="14.6640625" style="42" customWidth="1"/>
    <col min="516" max="516" width="4.6640625" style="42" customWidth="1"/>
    <col min="517" max="518" width="14.6640625" style="42" customWidth="1"/>
    <col min="519" max="768" width="11.44140625" style="42"/>
    <col min="769" max="769" width="58.88671875" style="42" customWidth="1"/>
    <col min="770" max="771" width="14.6640625" style="42" customWidth="1"/>
    <col min="772" max="772" width="4.6640625" style="42" customWidth="1"/>
    <col min="773" max="774" width="14.6640625" style="42" customWidth="1"/>
    <col min="775" max="1024" width="11.44140625" style="42"/>
    <col min="1025" max="1025" width="58.88671875" style="42" customWidth="1"/>
    <col min="1026" max="1027" width="14.6640625" style="42" customWidth="1"/>
    <col min="1028" max="1028" width="4.6640625" style="42" customWidth="1"/>
    <col min="1029" max="1030" width="14.6640625" style="42" customWidth="1"/>
    <col min="1031" max="1280" width="11.44140625" style="42"/>
    <col min="1281" max="1281" width="58.88671875" style="42" customWidth="1"/>
    <col min="1282" max="1283" width="14.6640625" style="42" customWidth="1"/>
    <col min="1284" max="1284" width="4.6640625" style="42" customWidth="1"/>
    <col min="1285" max="1286" width="14.6640625" style="42" customWidth="1"/>
    <col min="1287" max="1536" width="11.44140625" style="42"/>
    <col min="1537" max="1537" width="58.88671875" style="42" customWidth="1"/>
    <col min="1538" max="1539" width="14.6640625" style="42" customWidth="1"/>
    <col min="1540" max="1540" width="4.6640625" style="42" customWidth="1"/>
    <col min="1541" max="1542" width="14.6640625" style="42" customWidth="1"/>
    <col min="1543" max="1792" width="11.44140625" style="42"/>
    <col min="1793" max="1793" width="58.88671875" style="42" customWidth="1"/>
    <col min="1794" max="1795" width="14.6640625" style="42" customWidth="1"/>
    <col min="1796" max="1796" width="4.6640625" style="42" customWidth="1"/>
    <col min="1797" max="1798" width="14.6640625" style="42" customWidth="1"/>
    <col min="1799" max="2048" width="11.44140625" style="42"/>
    <col min="2049" max="2049" width="58.88671875" style="42" customWidth="1"/>
    <col min="2050" max="2051" width="14.6640625" style="42" customWidth="1"/>
    <col min="2052" max="2052" width="4.6640625" style="42" customWidth="1"/>
    <col min="2053" max="2054" width="14.6640625" style="42" customWidth="1"/>
    <col min="2055" max="2304" width="11.44140625" style="42"/>
    <col min="2305" max="2305" width="58.88671875" style="42" customWidth="1"/>
    <col min="2306" max="2307" width="14.6640625" style="42" customWidth="1"/>
    <col min="2308" max="2308" width="4.6640625" style="42" customWidth="1"/>
    <col min="2309" max="2310" width="14.6640625" style="42" customWidth="1"/>
    <col min="2311" max="2560" width="11.44140625" style="42"/>
    <col min="2561" max="2561" width="58.88671875" style="42" customWidth="1"/>
    <col min="2562" max="2563" width="14.6640625" style="42" customWidth="1"/>
    <col min="2564" max="2564" width="4.6640625" style="42" customWidth="1"/>
    <col min="2565" max="2566" width="14.6640625" style="42" customWidth="1"/>
    <col min="2567" max="2816" width="11.44140625" style="42"/>
    <col min="2817" max="2817" width="58.88671875" style="42" customWidth="1"/>
    <col min="2818" max="2819" width="14.6640625" style="42" customWidth="1"/>
    <col min="2820" max="2820" width="4.6640625" style="42" customWidth="1"/>
    <col min="2821" max="2822" width="14.6640625" style="42" customWidth="1"/>
    <col min="2823" max="3072" width="11.44140625" style="42"/>
    <col min="3073" max="3073" width="58.88671875" style="42" customWidth="1"/>
    <col min="3074" max="3075" width="14.6640625" style="42" customWidth="1"/>
    <col min="3076" max="3076" width="4.6640625" style="42" customWidth="1"/>
    <col min="3077" max="3078" width="14.6640625" style="42" customWidth="1"/>
    <col min="3079" max="3328" width="11.44140625" style="42"/>
    <col min="3329" max="3329" width="58.88671875" style="42" customWidth="1"/>
    <col min="3330" max="3331" width="14.6640625" style="42" customWidth="1"/>
    <col min="3332" max="3332" width="4.6640625" style="42" customWidth="1"/>
    <col min="3333" max="3334" width="14.6640625" style="42" customWidth="1"/>
    <col min="3335" max="3584" width="11.44140625" style="42"/>
    <col min="3585" max="3585" width="58.88671875" style="42" customWidth="1"/>
    <col min="3586" max="3587" width="14.6640625" style="42" customWidth="1"/>
    <col min="3588" max="3588" width="4.6640625" style="42" customWidth="1"/>
    <col min="3589" max="3590" width="14.6640625" style="42" customWidth="1"/>
    <col min="3591" max="3840" width="11.44140625" style="42"/>
    <col min="3841" max="3841" width="58.88671875" style="42" customWidth="1"/>
    <col min="3842" max="3843" width="14.6640625" style="42" customWidth="1"/>
    <col min="3844" max="3844" width="4.6640625" style="42" customWidth="1"/>
    <col min="3845" max="3846" width="14.6640625" style="42" customWidth="1"/>
    <col min="3847" max="4096" width="11.44140625" style="42"/>
    <col min="4097" max="4097" width="58.88671875" style="42" customWidth="1"/>
    <col min="4098" max="4099" width="14.6640625" style="42" customWidth="1"/>
    <col min="4100" max="4100" width="4.6640625" style="42" customWidth="1"/>
    <col min="4101" max="4102" width="14.6640625" style="42" customWidth="1"/>
    <col min="4103" max="4352" width="11.44140625" style="42"/>
    <col min="4353" max="4353" width="58.88671875" style="42" customWidth="1"/>
    <col min="4354" max="4355" width="14.6640625" style="42" customWidth="1"/>
    <col min="4356" max="4356" width="4.6640625" style="42" customWidth="1"/>
    <col min="4357" max="4358" width="14.6640625" style="42" customWidth="1"/>
    <col min="4359" max="4608" width="11.44140625" style="42"/>
    <col min="4609" max="4609" width="58.88671875" style="42" customWidth="1"/>
    <col min="4610" max="4611" width="14.6640625" style="42" customWidth="1"/>
    <col min="4612" max="4612" width="4.6640625" style="42" customWidth="1"/>
    <col min="4613" max="4614" width="14.6640625" style="42" customWidth="1"/>
    <col min="4615" max="4864" width="11.44140625" style="42"/>
    <col min="4865" max="4865" width="58.88671875" style="42" customWidth="1"/>
    <col min="4866" max="4867" width="14.6640625" style="42" customWidth="1"/>
    <col min="4868" max="4868" width="4.6640625" style="42" customWidth="1"/>
    <col min="4869" max="4870" width="14.6640625" style="42" customWidth="1"/>
    <col min="4871" max="5120" width="11.44140625" style="42"/>
    <col min="5121" max="5121" width="58.88671875" style="42" customWidth="1"/>
    <col min="5122" max="5123" width="14.6640625" style="42" customWidth="1"/>
    <col min="5124" max="5124" width="4.6640625" style="42" customWidth="1"/>
    <col min="5125" max="5126" width="14.6640625" style="42" customWidth="1"/>
    <col min="5127" max="5376" width="11.44140625" style="42"/>
    <col min="5377" max="5377" width="58.88671875" style="42" customWidth="1"/>
    <col min="5378" max="5379" width="14.6640625" style="42" customWidth="1"/>
    <col min="5380" max="5380" width="4.6640625" style="42" customWidth="1"/>
    <col min="5381" max="5382" width="14.6640625" style="42" customWidth="1"/>
    <col min="5383" max="5632" width="11.44140625" style="42"/>
    <col min="5633" max="5633" width="58.88671875" style="42" customWidth="1"/>
    <col min="5634" max="5635" width="14.6640625" style="42" customWidth="1"/>
    <col min="5636" max="5636" width="4.6640625" style="42" customWidth="1"/>
    <col min="5637" max="5638" width="14.6640625" style="42" customWidth="1"/>
    <col min="5639" max="5888" width="11.44140625" style="42"/>
    <col min="5889" max="5889" width="58.88671875" style="42" customWidth="1"/>
    <col min="5890" max="5891" width="14.6640625" style="42" customWidth="1"/>
    <col min="5892" max="5892" width="4.6640625" style="42" customWidth="1"/>
    <col min="5893" max="5894" width="14.6640625" style="42" customWidth="1"/>
    <col min="5895" max="6144" width="11.44140625" style="42"/>
    <col min="6145" max="6145" width="58.88671875" style="42" customWidth="1"/>
    <col min="6146" max="6147" width="14.6640625" style="42" customWidth="1"/>
    <col min="6148" max="6148" width="4.6640625" style="42" customWidth="1"/>
    <col min="6149" max="6150" width="14.6640625" style="42" customWidth="1"/>
    <col min="6151" max="6400" width="11.44140625" style="42"/>
    <col min="6401" max="6401" width="58.88671875" style="42" customWidth="1"/>
    <col min="6402" max="6403" width="14.6640625" style="42" customWidth="1"/>
    <col min="6404" max="6404" width="4.6640625" style="42" customWidth="1"/>
    <col min="6405" max="6406" width="14.6640625" style="42" customWidth="1"/>
    <col min="6407" max="6656" width="11.44140625" style="42"/>
    <col min="6657" max="6657" width="58.88671875" style="42" customWidth="1"/>
    <col min="6658" max="6659" width="14.6640625" style="42" customWidth="1"/>
    <col min="6660" max="6660" width="4.6640625" style="42" customWidth="1"/>
    <col min="6661" max="6662" width="14.6640625" style="42" customWidth="1"/>
    <col min="6663" max="6912" width="11.44140625" style="42"/>
    <col min="6913" max="6913" width="58.88671875" style="42" customWidth="1"/>
    <col min="6914" max="6915" width="14.6640625" style="42" customWidth="1"/>
    <col min="6916" max="6916" width="4.6640625" style="42" customWidth="1"/>
    <col min="6917" max="6918" width="14.6640625" style="42" customWidth="1"/>
    <col min="6919" max="7168" width="11.44140625" style="42"/>
    <col min="7169" max="7169" width="58.88671875" style="42" customWidth="1"/>
    <col min="7170" max="7171" width="14.6640625" style="42" customWidth="1"/>
    <col min="7172" max="7172" width="4.6640625" style="42" customWidth="1"/>
    <col min="7173" max="7174" width="14.6640625" style="42" customWidth="1"/>
    <col min="7175" max="7424" width="11.44140625" style="42"/>
    <col min="7425" max="7425" width="58.88671875" style="42" customWidth="1"/>
    <col min="7426" max="7427" width="14.6640625" style="42" customWidth="1"/>
    <col min="7428" max="7428" width="4.6640625" style="42" customWidth="1"/>
    <col min="7429" max="7430" width="14.6640625" style="42" customWidth="1"/>
    <col min="7431" max="7680" width="11.44140625" style="42"/>
    <col min="7681" max="7681" width="58.88671875" style="42" customWidth="1"/>
    <col min="7682" max="7683" width="14.6640625" style="42" customWidth="1"/>
    <col min="7684" max="7684" width="4.6640625" style="42" customWidth="1"/>
    <col min="7685" max="7686" width="14.6640625" style="42" customWidth="1"/>
    <col min="7687" max="7936" width="11.44140625" style="42"/>
    <col min="7937" max="7937" width="58.88671875" style="42" customWidth="1"/>
    <col min="7938" max="7939" width="14.6640625" style="42" customWidth="1"/>
    <col min="7940" max="7940" width="4.6640625" style="42" customWidth="1"/>
    <col min="7941" max="7942" width="14.6640625" style="42" customWidth="1"/>
    <col min="7943" max="8192" width="11.44140625" style="42"/>
    <col min="8193" max="8193" width="58.88671875" style="42" customWidth="1"/>
    <col min="8194" max="8195" width="14.6640625" style="42" customWidth="1"/>
    <col min="8196" max="8196" width="4.6640625" style="42" customWidth="1"/>
    <col min="8197" max="8198" width="14.6640625" style="42" customWidth="1"/>
    <col min="8199" max="8448" width="11.44140625" style="42"/>
    <col min="8449" max="8449" width="58.88671875" style="42" customWidth="1"/>
    <col min="8450" max="8451" width="14.6640625" style="42" customWidth="1"/>
    <col min="8452" max="8452" width="4.6640625" style="42" customWidth="1"/>
    <col min="8453" max="8454" width="14.6640625" style="42" customWidth="1"/>
    <col min="8455" max="8704" width="11.44140625" style="42"/>
    <col min="8705" max="8705" width="58.88671875" style="42" customWidth="1"/>
    <col min="8706" max="8707" width="14.6640625" style="42" customWidth="1"/>
    <col min="8708" max="8708" width="4.6640625" style="42" customWidth="1"/>
    <col min="8709" max="8710" width="14.6640625" style="42" customWidth="1"/>
    <col min="8711" max="8960" width="11.44140625" style="42"/>
    <col min="8961" max="8961" width="58.88671875" style="42" customWidth="1"/>
    <col min="8962" max="8963" width="14.6640625" style="42" customWidth="1"/>
    <col min="8964" max="8964" width="4.6640625" style="42" customWidth="1"/>
    <col min="8965" max="8966" width="14.6640625" style="42" customWidth="1"/>
    <col min="8967" max="9216" width="11.44140625" style="42"/>
    <col min="9217" max="9217" width="58.88671875" style="42" customWidth="1"/>
    <col min="9218" max="9219" width="14.6640625" style="42" customWidth="1"/>
    <col min="9220" max="9220" width="4.6640625" style="42" customWidth="1"/>
    <col min="9221" max="9222" width="14.6640625" style="42" customWidth="1"/>
    <col min="9223" max="9472" width="11.44140625" style="42"/>
    <col min="9473" max="9473" width="58.88671875" style="42" customWidth="1"/>
    <col min="9474" max="9475" width="14.6640625" style="42" customWidth="1"/>
    <col min="9476" max="9476" width="4.6640625" style="42" customWidth="1"/>
    <col min="9477" max="9478" width="14.6640625" style="42" customWidth="1"/>
    <col min="9479" max="9728" width="11.44140625" style="42"/>
    <col min="9729" max="9729" width="58.88671875" style="42" customWidth="1"/>
    <col min="9730" max="9731" width="14.6640625" style="42" customWidth="1"/>
    <col min="9732" max="9732" width="4.6640625" style="42" customWidth="1"/>
    <col min="9733" max="9734" width="14.6640625" style="42" customWidth="1"/>
    <col min="9735" max="9984" width="11.44140625" style="42"/>
    <col min="9985" max="9985" width="58.88671875" style="42" customWidth="1"/>
    <col min="9986" max="9987" width="14.6640625" style="42" customWidth="1"/>
    <col min="9988" max="9988" width="4.6640625" style="42" customWidth="1"/>
    <col min="9989" max="9990" width="14.6640625" style="42" customWidth="1"/>
    <col min="9991" max="10240" width="11.44140625" style="42"/>
    <col min="10241" max="10241" width="58.88671875" style="42" customWidth="1"/>
    <col min="10242" max="10243" width="14.6640625" style="42" customWidth="1"/>
    <col min="10244" max="10244" width="4.6640625" style="42" customWidth="1"/>
    <col min="10245" max="10246" width="14.6640625" style="42" customWidth="1"/>
    <col min="10247" max="10496" width="11.44140625" style="42"/>
    <col min="10497" max="10497" width="58.88671875" style="42" customWidth="1"/>
    <col min="10498" max="10499" width="14.6640625" style="42" customWidth="1"/>
    <col min="10500" max="10500" width="4.6640625" style="42" customWidth="1"/>
    <col min="10501" max="10502" width="14.6640625" style="42" customWidth="1"/>
    <col min="10503" max="10752" width="11.44140625" style="42"/>
    <col min="10753" max="10753" width="58.88671875" style="42" customWidth="1"/>
    <col min="10754" max="10755" width="14.6640625" style="42" customWidth="1"/>
    <col min="10756" max="10756" width="4.6640625" style="42" customWidth="1"/>
    <col min="10757" max="10758" width="14.6640625" style="42" customWidth="1"/>
    <col min="10759" max="11008" width="11.44140625" style="42"/>
    <col min="11009" max="11009" width="58.88671875" style="42" customWidth="1"/>
    <col min="11010" max="11011" width="14.6640625" style="42" customWidth="1"/>
    <col min="11012" max="11012" width="4.6640625" style="42" customWidth="1"/>
    <col min="11013" max="11014" width="14.6640625" style="42" customWidth="1"/>
    <col min="11015" max="11264" width="11.44140625" style="42"/>
    <col min="11265" max="11265" width="58.88671875" style="42" customWidth="1"/>
    <col min="11266" max="11267" width="14.6640625" style="42" customWidth="1"/>
    <col min="11268" max="11268" width="4.6640625" style="42" customWidth="1"/>
    <col min="11269" max="11270" width="14.6640625" style="42" customWidth="1"/>
    <col min="11271" max="11520" width="11.44140625" style="42"/>
    <col min="11521" max="11521" width="58.88671875" style="42" customWidth="1"/>
    <col min="11522" max="11523" width="14.6640625" style="42" customWidth="1"/>
    <col min="11524" max="11524" width="4.6640625" style="42" customWidth="1"/>
    <col min="11525" max="11526" width="14.6640625" style="42" customWidth="1"/>
    <col min="11527" max="11776" width="11.44140625" style="42"/>
    <col min="11777" max="11777" width="58.88671875" style="42" customWidth="1"/>
    <col min="11778" max="11779" width="14.6640625" style="42" customWidth="1"/>
    <col min="11780" max="11780" width="4.6640625" style="42" customWidth="1"/>
    <col min="11781" max="11782" width="14.6640625" style="42" customWidth="1"/>
    <col min="11783" max="12032" width="11.44140625" style="42"/>
    <col min="12033" max="12033" width="58.88671875" style="42" customWidth="1"/>
    <col min="12034" max="12035" width="14.6640625" style="42" customWidth="1"/>
    <col min="12036" max="12036" width="4.6640625" style="42" customWidth="1"/>
    <col min="12037" max="12038" width="14.6640625" style="42" customWidth="1"/>
    <col min="12039" max="12288" width="11.44140625" style="42"/>
    <col min="12289" max="12289" width="58.88671875" style="42" customWidth="1"/>
    <col min="12290" max="12291" width="14.6640625" style="42" customWidth="1"/>
    <col min="12292" max="12292" width="4.6640625" style="42" customWidth="1"/>
    <col min="12293" max="12294" width="14.6640625" style="42" customWidth="1"/>
    <col min="12295" max="12544" width="11.44140625" style="42"/>
    <col min="12545" max="12545" width="58.88671875" style="42" customWidth="1"/>
    <col min="12546" max="12547" width="14.6640625" style="42" customWidth="1"/>
    <col min="12548" max="12548" width="4.6640625" style="42" customWidth="1"/>
    <col min="12549" max="12550" width="14.6640625" style="42" customWidth="1"/>
    <col min="12551" max="12800" width="11.44140625" style="42"/>
    <col min="12801" max="12801" width="58.88671875" style="42" customWidth="1"/>
    <col min="12802" max="12803" width="14.6640625" style="42" customWidth="1"/>
    <col min="12804" max="12804" width="4.6640625" style="42" customWidth="1"/>
    <col min="12805" max="12806" width="14.6640625" style="42" customWidth="1"/>
    <col min="12807" max="13056" width="11.44140625" style="42"/>
    <col min="13057" max="13057" width="58.88671875" style="42" customWidth="1"/>
    <col min="13058" max="13059" width="14.6640625" style="42" customWidth="1"/>
    <col min="13060" max="13060" width="4.6640625" style="42" customWidth="1"/>
    <col min="13061" max="13062" width="14.6640625" style="42" customWidth="1"/>
    <col min="13063" max="13312" width="11.44140625" style="42"/>
    <col min="13313" max="13313" width="58.88671875" style="42" customWidth="1"/>
    <col min="13314" max="13315" width="14.6640625" style="42" customWidth="1"/>
    <col min="13316" max="13316" width="4.6640625" style="42" customWidth="1"/>
    <col min="13317" max="13318" width="14.6640625" style="42" customWidth="1"/>
    <col min="13319" max="13568" width="11.44140625" style="42"/>
    <col min="13569" max="13569" width="58.88671875" style="42" customWidth="1"/>
    <col min="13570" max="13571" width="14.6640625" style="42" customWidth="1"/>
    <col min="13572" max="13572" width="4.6640625" style="42" customWidth="1"/>
    <col min="13573" max="13574" width="14.6640625" style="42" customWidth="1"/>
    <col min="13575" max="13824" width="11.44140625" style="42"/>
    <col min="13825" max="13825" width="58.88671875" style="42" customWidth="1"/>
    <col min="13826" max="13827" width="14.6640625" style="42" customWidth="1"/>
    <col min="13828" max="13828" width="4.6640625" style="42" customWidth="1"/>
    <col min="13829" max="13830" width="14.6640625" style="42" customWidth="1"/>
    <col min="13831" max="14080" width="11.44140625" style="42"/>
    <col min="14081" max="14081" width="58.88671875" style="42" customWidth="1"/>
    <col min="14082" max="14083" width="14.6640625" style="42" customWidth="1"/>
    <col min="14084" max="14084" width="4.6640625" style="42" customWidth="1"/>
    <col min="14085" max="14086" width="14.6640625" style="42" customWidth="1"/>
    <col min="14087" max="14336" width="11.44140625" style="42"/>
    <col min="14337" max="14337" width="58.88671875" style="42" customWidth="1"/>
    <col min="14338" max="14339" width="14.6640625" style="42" customWidth="1"/>
    <col min="14340" max="14340" width="4.6640625" style="42" customWidth="1"/>
    <col min="14341" max="14342" width="14.6640625" style="42" customWidth="1"/>
    <col min="14343" max="14592" width="11.44140625" style="42"/>
    <col min="14593" max="14593" width="58.88671875" style="42" customWidth="1"/>
    <col min="14594" max="14595" width="14.6640625" style="42" customWidth="1"/>
    <col min="14596" max="14596" width="4.6640625" style="42" customWidth="1"/>
    <col min="14597" max="14598" width="14.6640625" style="42" customWidth="1"/>
    <col min="14599" max="14848" width="11.44140625" style="42"/>
    <col min="14849" max="14849" width="58.88671875" style="42" customWidth="1"/>
    <col min="14850" max="14851" width="14.6640625" style="42" customWidth="1"/>
    <col min="14852" max="14852" width="4.6640625" style="42" customWidth="1"/>
    <col min="14853" max="14854" width="14.6640625" style="42" customWidth="1"/>
    <col min="14855" max="15104" width="11.44140625" style="42"/>
    <col min="15105" max="15105" width="58.88671875" style="42" customWidth="1"/>
    <col min="15106" max="15107" width="14.6640625" style="42" customWidth="1"/>
    <col min="15108" max="15108" width="4.6640625" style="42" customWidth="1"/>
    <col min="15109" max="15110" width="14.6640625" style="42" customWidth="1"/>
    <col min="15111" max="15360" width="11.44140625" style="42"/>
    <col min="15361" max="15361" width="58.88671875" style="42" customWidth="1"/>
    <col min="15362" max="15363" width="14.6640625" style="42" customWidth="1"/>
    <col min="15364" max="15364" width="4.6640625" style="42" customWidth="1"/>
    <col min="15365" max="15366" width="14.6640625" style="42" customWidth="1"/>
    <col min="15367" max="15616" width="11.44140625" style="42"/>
    <col min="15617" max="15617" width="58.88671875" style="42" customWidth="1"/>
    <col min="15618" max="15619" width="14.6640625" style="42" customWidth="1"/>
    <col min="15620" max="15620" width="4.6640625" style="42" customWidth="1"/>
    <col min="15621" max="15622" width="14.6640625" style="42" customWidth="1"/>
    <col min="15623" max="15872" width="11.44140625" style="42"/>
    <col min="15873" max="15873" width="58.88671875" style="42" customWidth="1"/>
    <col min="15874" max="15875" width="14.6640625" style="42" customWidth="1"/>
    <col min="15876" max="15876" width="4.6640625" style="42" customWidth="1"/>
    <col min="15877" max="15878" width="14.6640625" style="42" customWidth="1"/>
    <col min="15879" max="16128" width="11.44140625" style="42"/>
    <col min="16129" max="16129" width="58.88671875" style="42" customWidth="1"/>
    <col min="16130" max="16131" width="14.6640625" style="42" customWidth="1"/>
    <col min="16132" max="16132" width="4.6640625" style="42" customWidth="1"/>
    <col min="16133" max="16134" width="14.6640625" style="42" customWidth="1"/>
    <col min="16135" max="16384" width="11.44140625" style="42"/>
  </cols>
  <sheetData>
    <row r="1" spans="1:9" s="78" customFormat="1" ht="45" customHeight="1">
      <c r="A1" s="81" t="s">
        <v>626</v>
      </c>
      <c r="B1" s="81"/>
      <c r="C1" s="81"/>
      <c r="D1" s="81"/>
      <c r="E1" s="81"/>
      <c r="F1" s="81"/>
    </row>
    <row r="2" spans="1:9" s="78" customFormat="1" ht="19.2" customHeight="1">
      <c r="A2" s="99"/>
      <c r="B2" s="99"/>
      <c r="C2" s="99"/>
      <c r="D2" s="99"/>
      <c r="E2" s="99"/>
      <c r="F2" s="99"/>
    </row>
    <row r="3" spans="1:9" s="78" customFormat="1" ht="35.25" customHeight="1">
      <c r="A3" s="672" t="s">
        <v>627</v>
      </c>
      <c r="B3" s="99"/>
      <c r="C3" s="99"/>
      <c r="D3" s="99"/>
      <c r="E3" s="99"/>
      <c r="F3" s="99"/>
    </row>
    <row r="4" spans="1:9" s="78" customFormat="1" ht="12" customHeight="1" thickBot="1">
      <c r="A4" s="99"/>
      <c r="B4" s="99"/>
      <c r="C4" s="99"/>
      <c r="D4" s="105"/>
      <c r="E4" s="45"/>
      <c r="F4" s="45"/>
    </row>
    <row r="5" spans="1:9" ht="19.95" customHeight="1" thickBot="1">
      <c r="B5" s="969">
        <v>2020</v>
      </c>
      <c r="C5" s="929">
        <v>2021</v>
      </c>
      <c r="D5" s="132"/>
      <c r="E5" s="1123" t="s">
        <v>2</v>
      </c>
      <c r="F5" s="1124"/>
    </row>
    <row r="6" spans="1:9" s="45" customFormat="1" ht="27" customHeight="1" thickBot="1">
      <c r="A6" s="162"/>
      <c r="B6" s="498" t="s">
        <v>5</v>
      </c>
      <c r="C6" s="498" t="s">
        <v>5</v>
      </c>
      <c r="E6" s="597" t="s">
        <v>5</v>
      </c>
      <c r="F6" s="494" t="s">
        <v>6</v>
      </c>
      <c r="G6" s="42"/>
      <c r="H6" s="42"/>
    </row>
    <row r="7" spans="1:9" ht="19.95" customHeight="1">
      <c r="A7" s="673" t="s">
        <v>628</v>
      </c>
      <c r="B7" s="280">
        <f>'C1'!B6</f>
        <v>174697.98</v>
      </c>
      <c r="C7" s="280">
        <f>'C1'!C6</f>
        <v>144574.34</v>
      </c>
      <c r="E7" s="675">
        <f>C7-B7</f>
        <v>-30123.640000000014</v>
      </c>
      <c r="F7" s="507">
        <f>(C7-B7)/B7</f>
        <v>-0.17243267495136472</v>
      </c>
      <c r="G7" s="127"/>
      <c r="H7" s="816"/>
    </row>
    <row r="8" spans="1:9" ht="19.95" customHeight="1" thickBot="1">
      <c r="A8" s="674" t="s">
        <v>629</v>
      </c>
      <c r="B8" s="281">
        <f>'G16'!B27</f>
        <v>2765478.4681132026</v>
      </c>
      <c r="C8" s="281">
        <f>'G16'!C27</f>
        <v>3040784.4480995554</v>
      </c>
      <c r="E8" s="676">
        <f>C8-B8</f>
        <v>275305.97998635285</v>
      </c>
      <c r="F8" s="511">
        <f>(C8-B8)/B8</f>
        <v>9.955093961522879E-2</v>
      </c>
      <c r="H8" s="816"/>
    </row>
    <row r="9" spans="1:9" ht="21.75" customHeight="1" thickBot="1">
      <c r="A9" s="667" t="s">
        <v>627</v>
      </c>
      <c r="B9" s="817">
        <f>+B7/B8</f>
        <v>6.3170978192135713E-2</v>
      </c>
      <c r="C9" s="817">
        <f>+C7/C8</f>
        <v>4.754508005010246E-2</v>
      </c>
      <c r="E9" s="818">
        <f>C9-B9</f>
        <v>-1.5625898142033252E-2</v>
      </c>
      <c r="F9" s="678">
        <f>(C9-B9)/B9</f>
        <v>-0.24735881237277649</v>
      </c>
    </row>
    <row r="10" spans="1:9" ht="20.25" customHeight="1">
      <c r="A10" s="163"/>
      <c r="B10" s="164"/>
      <c r="C10" s="164"/>
      <c r="E10" s="42"/>
      <c r="F10" s="42"/>
    </row>
    <row r="11" spans="1:9" ht="23.4" customHeight="1">
      <c r="A11" s="672" t="s">
        <v>630</v>
      </c>
      <c r="B11" s="167"/>
      <c r="C11" s="167"/>
      <c r="D11" s="165"/>
    </row>
    <row r="12" spans="1:9" ht="13.8" thickBot="1"/>
    <row r="13" spans="1:9" s="6" customFormat="1" ht="19.95" customHeight="1" thickBot="1">
      <c r="A13" s="5"/>
      <c r="B13" s="931">
        <v>2020</v>
      </c>
      <c r="C13" s="967">
        <v>2021</v>
      </c>
      <c r="D13" s="4"/>
      <c r="E13" s="1123" t="s">
        <v>2</v>
      </c>
      <c r="F13" s="1124"/>
      <c r="G13"/>
      <c r="H13"/>
      <c r="I13"/>
    </row>
    <row r="14" spans="1:9" s="6" customFormat="1" ht="27" customHeight="1" thickBot="1">
      <c r="A14" s="5"/>
      <c r="B14" s="487" t="s">
        <v>59</v>
      </c>
      <c r="C14" s="487" t="s">
        <v>59</v>
      </c>
      <c r="E14" s="461" t="s">
        <v>59</v>
      </c>
      <c r="F14" s="679" t="s">
        <v>6</v>
      </c>
      <c r="G14"/>
      <c r="H14"/>
    </row>
    <row r="15" spans="1:9" s="6" customFormat="1" ht="19.95" customHeight="1">
      <c r="A15" s="673" t="s">
        <v>628</v>
      </c>
      <c r="B15" s="280">
        <f>B7</f>
        <v>174697.98</v>
      </c>
      <c r="C15" s="280">
        <f>C7</f>
        <v>144574.34</v>
      </c>
      <c r="E15" s="680">
        <f>C15-B15</f>
        <v>-30123.640000000014</v>
      </c>
      <c r="F15" s="507">
        <f>(C15-B15)/B15</f>
        <v>-0.17243267495136472</v>
      </c>
      <c r="G15"/>
      <c r="H15"/>
      <c r="I15"/>
    </row>
    <row r="16" spans="1:9" s="6" customFormat="1" ht="19.95" customHeight="1" thickBot="1">
      <c r="A16" s="170" t="s">
        <v>631</v>
      </c>
      <c r="B16" s="201">
        <f>'C4'!B7</f>
        <v>326</v>
      </c>
      <c r="C16" s="201">
        <f>'C4'!D7</f>
        <v>330</v>
      </c>
      <c r="E16" s="681">
        <f>C16-B16</f>
        <v>4</v>
      </c>
      <c r="F16" s="511">
        <f>(C16-B16)/B16</f>
        <v>1.2269938650306749E-2</v>
      </c>
    </row>
    <row r="17" spans="1:8" s="6" customFormat="1" ht="27" customHeight="1" thickBot="1">
      <c r="A17" s="668" t="s">
        <v>630</v>
      </c>
      <c r="B17" s="669">
        <f>(B15/B16)*1000</f>
        <v>535883.37423312885</v>
      </c>
      <c r="C17" s="669">
        <f>(C15/C16)*1000</f>
        <v>438104.06060606061</v>
      </c>
      <c r="E17" s="682">
        <f>C17-B17</f>
        <v>-97779.313627068244</v>
      </c>
      <c r="F17" s="678">
        <f>(C17-B17)/B17</f>
        <v>-0.18246379404286328</v>
      </c>
    </row>
    <row r="18" spans="1:8" ht="19.5" customHeight="1"/>
    <row r="19" spans="1:8" ht="23.4" customHeight="1">
      <c r="A19" s="672" t="s">
        <v>632</v>
      </c>
      <c r="B19" s="167"/>
      <c r="C19" s="167"/>
      <c r="D19" s="165"/>
    </row>
    <row r="20" spans="1:8" ht="13.8" thickBot="1"/>
    <row r="21" spans="1:8" s="6" customFormat="1" ht="19.95" customHeight="1" thickBot="1">
      <c r="A21" s="168"/>
      <c r="B21" s="931">
        <v>2020</v>
      </c>
      <c r="C21" s="967">
        <v>2021</v>
      </c>
      <c r="D21" s="4"/>
      <c r="E21" s="1123" t="s">
        <v>2</v>
      </c>
      <c r="F21" s="1124"/>
    </row>
    <row r="22" spans="1:8" s="6" customFormat="1" ht="27" customHeight="1" thickBot="1">
      <c r="A22" s="5"/>
      <c r="B22" s="498" t="s">
        <v>5</v>
      </c>
      <c r="C22" s="498" t="s">
        <v>5</v>
      </c>
      <c r="E22" s="597" t="s">
        <v>5</v>
      </c>
      <c r="F22" s="679" t="s">
        <v>6</v>
      </c>
      <c r="G22"/>
      <c r="H22"/>
    </row>
    <row r="23" spans="1:8" s="6" customFormat="1" ht="19.95" customHeight="1">
      <c r="A23" s="673" t="s">
        <v>628</v>
      </c>
      <c r="B23" s="932">
        <f>B7</f>
        <v>174697.98</v>
      </c>
      <c r="C23" s="932">
        <f>C7</f>
        <v>144574.34</v>
      </c>
      <c r="E23" s="675">
        <f>C23-B23</f>
        <v>-30123.640000000014</v>
      </c>
      <c r="F23" s="507">
        <f>(C23-B23)/B23</f>
        <v>-0.17243267495136472</v>
      </c>
      <c r="G23"/>
      <c r="H23"/>
    </row>
    <row r="24" spans="1:8" s="6" customFormat="1" ht="19.95" customHeight="1" thickBot="1">
      <c r="A24" s="170" t="s">
        <v>633</v>
      </c>
      <c r="B24" s="933">
        <f>'CyG3'!B9</f>
        <v>29571.77</v>
      </c>
      <c r="C24" s="933">
        <f>'CyG3'!D9</f>
        <v>30045.07</v>
      </c>
      <c r="E24" s="676">
        <f>C24-B24</f>
        <v>473.29999999999927</v>
      </c>
      <c r="F24" s="511">
        <f>(C24-B24)/B24</f>
        <v>1.6005129216140911E-2</v>
      </c>
      <c r="G24"/>
      <c r="H24" s="816"/>
    </row>
    <row r="25" spans="1:8" s="6" customFormat="1" ht="27" customHeight="1" thickBot="1">
      <c r="A25" s="668" t="s">
        <v>632</v>
      </c>
      <c r="B25" s="670">
        <f>B23/B24</f>
        <v>5.9075929509799385</v>
      </c>
      <c r="C25" s="670">
        <f>C23/C24</f>
        <v>4.8119155655154069</v>
      </c>
      <c r="E25" s="677">
        <f>C25-B25</f>
        <v>-1.0956773854645316</v>
      </c>
      <c r="F25" s="678">
        <f>(C25-B25)/B25</f>
        <v>-0.18546934336137413</v>
      </c>
      <c r="G25"/>
      <c r="H25"/>
    </row>
    <row r="26" spans="1:8" ht="18.75" customHeight="1"/>
    <row r="27" spans="1:8" ht="23.4" customHeight="1">
      <c r="A27" s="672" t="s">
        <v>634</v>
      </c>
      <c r="B27" s="167"/>
      <c r="C27" s="167"/>
      <c r="D27" s="165"/>
    </row>
    <row r="28" spans="1:8" ht="13.8" thickBot="1"/>
    <row r="29" spans="1:8" s="6" customFormat="1" ht="19.95" customHeight="1" thickBot="1">
      <c r="A29" s="142"/>
      <c r="B29" s="931">
        <v>2020</v>
      </c>
      <c r="C29" s="967">
        <v>2021</v>
      </c>
      <c r="D29" s="4"/>
      <c r="E29" s="1123" t="s">
        <v>2</v>
      </c>
      <c r="F29" s="1124"/>
    </row>
    <row r="30" spans="1:8" s="6" customFormat="1" ht="27" customHeight="1" thickBot="1">
      <c r="B30" s="498" t="s">
        <v>5</v>
      </c>
      <c r="C30" s="498" t="s">
        <v>5</v>
      </c>
      <c r="E30" s="597" t="s">
        <v>5</v>
      </c>
      <c r="F30" s="679" t="s">
        <v>6</v>
      </c>
    </row>
    <row r="31" spans="1:8" s="6" customFormat="1" ht="19.95" customHeight="1">
      <c r="A31" s="169" t="s">
        <v>633</v>
      </c>
      <c r="B31" s="280">
        <f>B24</f>
        <v>29571.77</v>
      </c>
      <c r="C31" s="280">
        <f>C24</f>
        <v>30045.07</v>
      </c>
      <c r="E31" s="675">
        <f>C31-B31</f>
        <v>473.29999999999927</v>
      </c>
      <c r="F31" s="507">
        <f>(C31-B31)/B31</f>
        <v>1.6005129216140911E-2</v>
      </c>
    </row>
    <row r="32" spans="1:8" s="6" customFormat="1" ht="19.95" customHeight="1" thickBot="1">
      <c r="A32" s="170" t="s">
        <v>635</v>
      </c>
      <c r="B32" s="281">
        <f>'C1'!B5</f>
        <v>3627078.6031332007</v>
      </c>
      <c r="C32" s="281">
        <f>'C1'!C5</f>
        <v>4170390.64285956</v>
      </c>
      <c r="E32" s="676">
        <f>C32-B32</f>
        <v>543312.0397263593</v>
      </c>
      <c r="F32" s="511">
        <f>(C32-B32)/B32</f>
        <v>0.14979329073735179</v>
      </c>
      <c r="H32" s="816"/>
    </row>
    <row r="33" spans="1:6" s="6" customFormat="1" ht="27" customHeight="1" thickBot="1">
      <c r="A33" s="671" t="s">
        <v>634</v>
      </c>
      <c r="B33" s="670">
        <f>+(B31/B32)*100</f>
        <v>0.8153054630372456</v>
      </c>
      <c r="C33" s="670">
        <f>+(C31/C32)*100</f>
        <v>0.72043778564107486</v>
      </c>
      <c r="E33" s="677">
        <f>C33-B33</f>
        <v>-9.4867677396170746E-2</v>
      </c>
      <c r="F33" s="678">
        <f>(C33-B33)/B33</f>
        <v>-0.1163584468608386</v>
      </c>
    </row>
    <row r="35" spans="1:6" ht="23.4" customHeight="1">
      <c r="A35" s="672" t="s">
        <v>636</v>
      </c>
      <c r="B35" s="167"/>
      <c r="C35" s="167"/>
      <c r="D35" s="165"/>
    </row>
    <row r="36" spans="1:6" ht="13.8" thickBot="1"/>
    <row r="37" spans="1:6" s="6" customFormat="1" ht="19.95" customHeight="1" thickBot="1">
      <c r="A37" s="142"/>
      <c r="B37" s="931">
        <v>2020</v>
      </c>
      <c r="C37" s="967">
        <v>2021</v>
      </c>
      <c r="D37" s="4"/>
      <c r="E37" s="1123" t="s">
        <v>2</v>
      </c>
      <c r="F37" s="1124"/>
    </row>
    <row r="38" spans="1:6" s="6" customFormat="1" ht="27" customHeight="1" thickBot="1">
      <c r="B38" s="498" t="s">
        <v>637</v>
      </c>
      <c r="C38" s="498" t="s">
        <v>637</v>
      </c>
      <c r="E38" s="498" t="s">
        <v>637</v>
      </c>
      <c r="F38" s="679" t="s">
        <v>6</v>
      </c>
    </row>
    <row r="39" spans="1:6" s="6" customFormat="1" ht="19.95" customHeight="1">
      <c r="A39" s="169" t="s">
        <v>638</v>
      </c>
      <c r="B39" s="286">
        <v>661197</v>
      </c>
      <c r="C39" s="286">
        <v>661537</v>
      </c>
      <c r="E39" s="616">
        <f>C39-B39</f>
        <v>340</v>
      </c>
      <c r="F39" s="507">
        <f>(C39-B39)/B39</f>
        <v>5.1421890903921217E-4</v>
      </c>
    </row>
    <row r="40" spans="1:6" s="6" customFormat="1" ht="19.95" customHeight="1" thickBot="1">
      <c r="A40" s="170" t="s">
        <v>631</v>
      </c>
      <c r="B40" s="288">
        <f>B16</f>
        <v>326</v>
      </c>
      <c r="C40" s="288">
        <f>'C4'!D7</f>
        <v>330</v>
      </c>
      <c r="E40" s="629">
        <f>C40-B40</f>
        <v>4</v>
      </c>
      <c r="F40" s="511">
        <f>(C40-B40)/B40</f>
        <v>1.2269938650306749E-2</v>
      </c>
    </row>
    <row r="41" spans="1:6" s="6" customFormat="1" ht="27" customHeight="1" thickBot="1">
      <c r="A41" s="671" t="s">
        <v>636</v>
      </c>
      <c r="B41" s="819">
        <f>B40/B39*10000</f>
        <v>4.9304518925524459</v>
      </c>
      <c r="C41" s="819">
        <f>C40/C39*10000</f>
        <v>4.9883831138696699</v>
      </c>
      <c r="E41" s="677">
        <f>C41-B41</f>
        <v>5.7931221317224058E-2</v>
      </c>
      <c r="F41" s="678">
        <f>(C41-B41)/B41</f>
        <v>1.1749677834749877E-2</v>
      </c>
    </row>
    <row r="43" spans="1:6" s="166" customFormat="1" ht="25.2" customHeight="1">
      <c r="A43" s="1156" t="s">
        <v>639</v>
      </c>
      <c r="B43" s="1156"/>
      <c r="C43" s="1156"/>
      <c r="D43" s="1156"/>
      <c r="E43" s="1156"/>
      <c r="F43" s="1156"/>
    </row>
    <row r="44" spans="1:6" ht="23.4" customHeight="1">
      <c r="A44" s="242" t="s">
        <v>640</v>
      </c>
      <c r="B44" s="165"/>
      <c r="C44" s="165"/>
      <c r="D44" s="165"/>
      <c r="E44" s="79"/>
      <c r="F44" s="79"/>
    </row>
    <row r="45" spans="1:6" ht="24" customHeight="1">
      <c r="A45" s="242" t="s">
        <v>641</v>
      </c>
      <c r="B45" s="52"/>
      <c r="C45" s="52"/>
      <c r="D45" s="79"/>
      <c r="E45" s="79"/>
      <c r="F45" s="79"/>
    </row>
    <row r="46" spans="1:6" ht="19.5" customHeight="1">
      <c r="A46" s="242" t="s">
        <v>642</v>
      </c>
      <c r="B46" s="52"/>
      <c r="C46" s="52"/>
      <c r="D46" s="79"/>
      <c r="E46" s="79"/>
      <c r="F46" s="79"/>
    </row>
  </sheetData>
  <mergeCells count="6">
    <mergeCell ref="E29:F29"/>
    <mergeCell ref="E5:F5"/>
    <mergeCell ref="E13:F13"/>
    <mergeCell ref="E21:F21"/>
    <mergeCell ref="A43:F43"/>
    <mergeCell ref="E37:F37"/>
  </mergeCells>
  <printOptions horizontalCentered="1"/>
  <pageMargins left="0" right="0" top="0.35433070866141736" bottom="0.31496062992125984" header="0" footer="0.19685039370078741"/>
  <pageSetup paperSize="9" scale="8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21"/>
  <sheetViews>
    <sheetView zoomScaleNormal="100" workbookViewId="0">
      <selection activeCell="C14" sqref="C14:C15"/>
    </sheetView>
  </sheetViews>
  <sheetFormatPr baseColWidth="10" defaultColWidth="11.5546875" defaultRowHeight="14.4"/>
  <cols>
    <col min="1" max="1" width="49.109375" style="372" customWidth="1"/>
    <col min="2" max="3" width="11.5546875" style="322"/>
    <col min="4" max="4" width="2.33203125" style="16" customWidth="1"/>
    <col min="5" max="6" width="10.6640625" style="322" customWidth="1"/>
    <col min="7" max="8" width="11.5546875" style="322"/>
    <col min="9" max="9" width="51.5546875" customWidth="1"/>
    <col min="10" max="16384" width="11.5546875" style="322"/>
  </cols>
  <sheetData>
    <row r="1" spans="1:6" ht="48" customHeight="1">
      <c r="A1" s="320" t="s">
        <v>73</v>
      </c>
      <c r="B1" s="320"/>
      <c r="C1" s="320"/>
      <c r="D1" s="322"/>
    </row>
    <row r="2" spans="1:6" ht="15" thickBot="1">
      <c r="A2" s="322"/>
      <c r="D2" s="322"/>
    </row>
    <row r="3" spans="1:6" ht="19.95" customHeight="1" thickBot="1">
      <c r="E3" s="1107" t="s">
        <v>2</v>
      </c>
      <c r="F3" s="1108"/>
    </row>
    <row r="4" spans="1:6" ht="19.95" customHeight="1" thickBot="1">
      <c r="A4" s="33"/>
      <c r="B4" s="912">
        <v>2020</v>
      </c>
      <c r="C4" s="912">
        <v>2021</v>
      </c>
      <c r="E4" s="373" t="s">
        <v>52</v>
      </c>
      <c r="F4" s="374" t="s">
        <v>54</v>
      </c>
    </row>
    <row r="5" spans="1:6" ht="18" customHeight="1">
      <c r="A5" s="375" t="s">
        <v>74</v>
      </c>
      <c r="B5" s="376">
        <v>58</v>
      </c>
      <c r="C5" s="376">
        <v>68</v>
      </c>
      <c r="E5" s="377">
        <f>C5-B5</f>
        <v>10</v>
      </c>
      <c r="F5" s="378">
        <f>(C5-B5)/B5</f>
        <v>0.17241379310344829</v>
      </c>
    </row>
    <row r="6" spans="1:6" ht="18" customHeight="1" thickBot="1">
      <c r="A6" s="379" t="s">
        <v>75</v>
      </c>
      <c r="B6" s="380">
        <v>9</v>
      </c>
      <c r="C6" s="380">
        <v>12</v>
      </c>
      <c r="E6" s="381">
        <f t="shared" ref="E6:E17" si="0">C6-B6</f>
        <v>3</v>
      </c>
      <c r="F6" s="345">
        <f t="shared" ref="F6:F17" si="1">(C6-B6)/B6</f>
        <v>0.33333333333333331</v>
      </c>
    </row>
    <row r="7" spans="1:6" ht="19.95" customHeight="1" thickBot="1">
      <c r="A7" s="770" t="s">
        <v>76</v>
      </c>
      <c r="B7" s="382">
        <f>SUM(B5:B6)</f>
        <v>67</v>
      </c>
      <c r="C7" s="382">
        <f>SUM(C5:C6)</f>
        <v>80</v>
      </c>
      <c r="E7" s="383">
        <f t="shared" si="0"/>
        <v>13</v>
      </c>
      <c r="F7" s="384">
        <f t="shared" si="1"/>
        <v>0.19402985074626866</v>
      </c>
    </row>
    <row r="8" spans="1:6" ht="18" customHeight="1">
      <c r="A8" s="375" t="s">
        <v>77</v>
      </c>
      <c r="B8" s="376">
        <v>128</v>
      </c>
      <c r="C8" s="376">
        <v>123</v>
      </c>
      <c r="E8" s="354">
        <f t="shared" si="0"/>
        <v>-5</v>
      </c>
      <c r="F8" s="378">
        <f t="shared" si="1"/>
        <v>-3.90625E-2</v>
      </c>
    </row>
    <row r="9" spans="1:6" ht="18" customHeight="1" thickBot="1">
      <c r="A9" s="379" t="s">
        <v>78</v>
      </c>
      <c r="B9" s="385">
        <v>31</v>
      </c>
      <c r="C9" s="385">
        <v>38</v>
      </c>
      <c r="E9" s="381">
        <f t="shared" si="0"/>
        <v>7</v>
      </c>
      <c r="F9" s="345">
        <f t="shared" si="1"/>
        <v>0.22580645161290322</v>
      </c>
    </row>
    <row r="10" spans="1:6" ht="19.95" customHeight="1" thickBot="1">
      <c r="A10" s="770" t="s">
        <v>79</v>
      </c>
      <c r="B10" s="382">
        <f>SUM(B8:B9)</f>
        <v>159</v>
      </c>
      <c r="C10" s="382">
        <f>SUM(C8:C9)</f>
        <v>161</v>
      </c>
      <c r="E10" s="383">
        <f t="shared" si="0"/>
        <v>2</v>
      </c>
      <c r="F10" s="384">
        <f t="shared" si="1"/>
        <v>1.2578616352201259E-2</v>
      </c>
    </row>
    <row r="11" spans="1:6" ht="18" customHeight="1">
      <c r="A11" s="375" t="s">
        <v>80</v>
      </c>
      <c r="B11" s="386">
        <v>93</v>
      </c>
      <c r="C11" s="386">
        <v>85</v>
      </c>
      <c r="E11" s="354">
        <f t="shared" si="0"/>
        <v>-8</v>
      </c>
      <c r="F11" s="339">
        <f t="shared" si="1"/>
        <v>-8.6021505376344093E-2</v>
      </c>
    </row>
    <row r="12" spans="1:6" ht="18" customHeight="1" thickBot="1">
      <c r="A12" s="379" t="s">
        <v>81</v>
      </c>
      <c r="B12" s="385">
        <v>4</v>
      </c>
      <c r="C12" s="385">
        <v>3</v>
      </c>
      <c r="E12" s="381">
        <f t="shared" si="0"/>
        <v>-1</v>
      </c>
      <c r="F12" s="345">
        <f t="shared" si="1"/>
        <v>-0.25</v>
      </c>
    </row>
    <row r="13" spans="1:6" ht="19.95" customHeight="1" thickBot="1">
      <c r="A13" s="770" t="s">
        <v>82</v>
      </c>
      <c r="B13" s="382">
        <f>SUM(B11:B12)</f>
        <v>97</v>
      </c>
      <c r="C13" s="382">
        <f>SUM(C11:C12)</f>
        <v>88</v>
      </c>
      <c r="E13" s="383">
        <f t="shared" si="0"/>
        <v>-9</v>
      </c>
      <c r="F13" s="384">
        <f t="shared" si="1"/>
        <v>-9.2783505154639179E-2</v>
      </c>
    </row>
    <row r="14" spans="1:6" ht="18" customHeight="1">
      <c r="A14" s="771" t="s">
        <v>83</v>
      </c>
      <c r="B14" s="763">
        <v>0</v>
      </c>
      <c r="C14" s="763">
        <v>0</v>
      </c>
      <c r="E14" s="767">
        <f t="shared" si="0"/>
        <v>0</v>
      </c>
      <c r="F14" s="765" t="e">
        <f t="shared" si="1"/>
        <v>#DIV/0!</v>
      </c>
    </row>
    <row r="15" spans="1:6" ht="18" customHeight="1" thickBot="1">
      <c r="A15" s="772" t="s">
        <v>84</v>
      </c>
      <c r="B15" s="764">
        <v>3</v>
      </c>
      <c r="C15" s="764">
        <v>1</v>
      </c>
      <c r="E15" s="768">
        <f>C15-B15</f>
        <v>-2</v>
      </c>
      <c r="F15" s="766">
        <f t="shared" si="1"/>
        <v>-0.66666666666666663</v>
      </c>
    </row>
    <row r="16" spans="1:6" ht="19.95" customHeight="1" thickBot="1">
      <c r="A16" s="770" t="s">
        <v>85</v>
      </c>
      <c r="B16" s="382">
        <f>SUM(B14:B15)</f>
        <v>3</v>
      </c>
      <c r="C16" s="382">
        <f>SUM(C14:C15)</f>
        <v>1</v>
      </c>
      <c r="E16" s="383">
        <f t="shared" si="0"/>
        <v>-2</v>
      </c>
      <c r="F16" s="384">
        <f t="shared" si="1"/>
        <v>-0.66666666666666663</v>
      </c>
    </row>
    <row r="17" spans="1:6" ht="19.95" customHeight="1" thickBot="1">
      <c r="A17" s="773" t="s">
        <v>86</v>
      </c>
      <c r="B17" s="387">
        <f>B7+B10+B13+B16</f>
        <v>326</v>
      </c>
      <c r="C17" s="387">
        <f>C7+C10+C13+C16</f>
        <v>330</v>
      </c>
      <c r="E17" s="388">
        <f t="shared" si="0"/>
        <v>4</v>
      </c>
      <c r="F17" s="389">
        <f t="shared" si="1"/>
        <v>1.2269938650306749E-2</v>
      </c>
    </row>
    <row r="19" spans="1:6" ht="21" customHeight="1">
      <c r="A19" s="232"/>
    </row>
    <row r="20" spans="1:6" ht="23.4" customHeight="1">
      <c r="A20" s="232" t="s">
        <v>87</v>
      </c>
      <c r="B20" s="231"/>
      <c r="C20" s="231"/>
    </row>
    <row r="21" spans="1:6" ht="25.2" customHeight="1">
      <c r="A21" s="232" t="s">
        <v>88</v>
      </c>
      <c r="B21" s="231"/>
      <c r="C21" s="231"/>
    </row>
  </sheetData>
  <mergeCells count="1">
    <mergeCell ref="E3:F3"/>
  </mergeCells>
  <printOptions horizontalCentered="1"/>
  <pageMargins left="0" right="0" top="0.35433070866141736" bottom="0.31496062992125984" header="0" footer="0.19685039370078741"/>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2"/>
  <sheetViews>
    <sheetView topLeftCell="A10" zoomScaleNormal="100" workbookViewId="0">
      <selection activeCell="D44" sqref="D44"/>
    </sheetView>
  </sheetViews>
  <sheetFormatPr baseColWidth="10" defaultColWidth="11.5546875" defaultRowHeight="13.2"/>
  <cols>
    <col min="1" max="1" width="40.44140625" style="16" customWidth="1"/>
    <col min="2" max="3" width="10.6640625" style="16" customWidth="1"/>
    <col min="4" max="4" width="10.109375" style="16" customWidth="1"/>
    <col min="5" max="6" width="10.6640625" style="16" customWidth="1"/>
    <col min="7" max="16384" width="11.5546875" style="16"/>
  </cols>
  <sheetData>
    <row r="1" spans="1:8" s="322" customFormat="1" ht="45" customHeight="1">
      <c r="A1" s="320" t="s">
        <v>89</v>
      </c>
      <c r="B1" s="320"/>
      <c r="C1" s="320"/>
      <c r="D1" s="320"/>
      <c r="E1" s="320"/>
      <c r="F1" s="320"/>
      <c r="G1" s="320"/>
      <c r="H1" s="321"/>
    </row>
    <row r="2" spans="1:8" s="322" customFormat="1" ht="15" customHeight="1">
      <c r="A2" s="320"/>
      <c r="B2" s="320"/>
      <c r="C2" s="320"/>
      <c r="D2" s="320"/>
      <c r="E2" s="320"/>
      <c r="F2" s="320"/>
      <c r="G2" s="320"/>
      <c r="H2" s="321"/>
    </row>
    <row r="3" spans="1:8" s="322" customFormat="1" ht="15" customHeight="1">
      <c r="A3" s="320"/>
      <c r="B3" s="320"/>
      <c r="C3" s="320"/>
      <c r="D3" s="320"/>
      <c r="E3" s="320"/>
      <c r="F3" s="320"/>
      <c r="G3" s="320"/>
      <c r="H3" s="321"/>
    </row>
    <row r="4" spans="1:8" s="322" customFormat="1" ht="15" customHeight="1">
      <c r="A4" s="320"/>
      <c r="B4" s="320"/>
      <c r="C4" s="320"/>
      <c r="D4" s="320"/>
      <c r="E4" s="320"/>
      <c r="F4" s="320"/>
      <c r="G4" s="320"/>
      <c r="H4" s="321"/>
    </row>
    <row r="5" spans="1:8" s="322" customFormat="1" ht="15" customHeight="1">
      <c r="A5" s="320"/>
      <c r="B5" s="320"/>
      <c r="C5" s="320"/>
      <c r="D5" s="320"/>
      <c r="E5" s="320"/>
      <c r="F5" s="320"/>
      <c r="G5" s="320"/>
      <c r="H5" s="321"/>
    </row>
    <row r="6" spans="1:8" s="322" customFormat="1" ht="15" customHeight="1">
      <c r="A6" s="320"/>
      <c r="B6" s="320"/>
      <c r="C6" s="320"/>
      <c r="D6" s="320"/>
      <c r="E6" s="320"/>
      <c r="F6" s="320"/>
      <c r="G6" s="320"/>
      <c r="H6" s="321"/>
    </row>
    <row r="7" spans="1:8" s="322" customFormat="1" ht="15" customHeight="1">
      <c r="A7" s="320"/>
      <c r="B7" s="320"/>
      <c r="C7" s="320"/>
      <c r="D7" s="320"/>
      <c r="E7" s="320"/>
      <c r="F7" s="320"/>
      <c r="G7" s="320"/>
      <c r="H7" s="321"/>
    </row>
    <row r="8" spans="1:8" s="322" customFormat="1" ht="15" customHeight="1">
      <c r="A8" s="320"/>
      <c r="B8" s="320"/>
      <c r="C8" s="320"/>
      <c r="D8" s="320"/>
      <c r="E8" s="320"/>
      <c r="F8" s="320"/>
      <c r="G8" s="320"/>
      <c r="H8" s="321"/>
    </row>
    <row r="9" spans="1:8" s="322" customFormat="1" ht="15" customHeight="1">
      <c r="A9" s="320"/>
      <c r="B9" s="320"/>
      <c r="C9" s="320"/>
      <c r="D9" s="320"/>
      <c r="E9" s="320"/>
      <c r="F9" s="320"/>
      <c r="G9" s="320"/>
      <c r="H9" s="321"/>
    </row>
    <row r="10" spans="1:8" s="322" customFormat="1" ht="15" customHeight="1">
      <c r="A10" s="320"/>
      <c r="B10" s="320"/>
      <c r="C10" s="320"/>
      <c r="D10" s="320"/>
      <c r="E10" s="320"/>
      <c r="F10" s="320"/>
      <c r="G10" s="320"/>
      <c r="H10" s="321"/>
    </row>
    <row r="11" spans="1:8" s="322" customFormat="1" ht="15" customHeight="1">
      <c r="A11" s="320"/>
      <c r="B11" s="320"/>
      <c r="C11" s="320"/>
      <c r="D11" s="320"/>
      <c r="E11" s="320"/>
      <c r="F11" s="320"/>
      <c r="G11" s="320"/>
      <c r="H11" s="321"/>
    </row>
    <row r="12" spans="1:8" s="322" customFormat="1" ht="15" customHeight="1">
      <c r="A12" s="320"/>
      <c r="B12" s="320"/>
      <c r="C12" s="320"/>
      <c r="D12" s="320"/>
      <c r="E12" s="320"/>
      <c r="F12" s="320"/>
      <c r="G12" s="320"/>
      <c r="H12" s="321"/>
    </row>
    <row r="13" spans="1:8" s="322" customFormat="1" ht="15" customHeight="1">
      <c r="A13" s="320"/>
      <c r="B13" s="320"/>
      <c r="C13" s="320"/>
      <c r="D13" s="320"/>
      <c r="E13" s="320"/>
      <c r="F13" s="320"/>
      <c r="G13" s="320"/>
      <c r="H13" s="321"/>
    </row>
    <row r="14" spans="1:8" s="322" customFormat="1" ht="15" customHeight="1">
      <c r="A14" s="320"/>
      <c r="B14" s="320"/>
      <c r="C14" s="320"/>
      <c r="D14" s="320"/>
      <c r="E14" s="320"/>
      <c r="F14" s="320"/>
      <c r="G14" s="320"/>
      <c r="H14" s="321"/>
    </row>
    <row r="15" spans="1:8" s="322" customFormat="1" ht="15" customHeight="1">
      <c r="A15" s="320"/>
      <c r="B15" s="320"/>
      <c r="C15" s="320"/>
      <c r="D15" s="320"/>
      <c r="E15" s="320"/>
      <c r="F15" s="320"/>
      <c r="G15" s="320"/>
      <c r="H15" s="321"/>
    </row>
    <row r="16" spans="1:8" s="322" customFormat="1" ht="15" customHeight="1">
      <c r="A16" s="320"/>
      <c r="B16" s="320"/>
      <c r="C16" s="320"/>
      <c r="D16" s="320"/>
      <c r="E16" s="320"/>
      <c r="F16" s="320"/>
      <c r="G16" s="320"/>
      <c r="H16" s="321"/>
    </row>
    <row r="17" spans="1:8" s="322" customFormat="1" ht="15" customHeight="1">
      <c r="A17" s="320"/>
      <c r="B17" s="320"/>
      <c r="C17" s="320"/>
      <c r="D17" s="320"/>
      <c r="E17" s="320"/>
      <c r="F17" s="320"/>
      <c r="G17" s="320"/>
      <c r="H17" s="321"/>
    </row>
    <row r="18" spans="1:8" s="322" customFormat="1" ht="15" customHeight="1">
      <c r="A18" s="320"/>
      <c r="B18" s="320"/>
      <c r="C18" s="320"/>
      <c r="D18" s="320"/>
      <c r="E18" s="320"/>
      <c r="F18" s="320"/>
      <c r="G18" s="320"/>
      <c r="H18" s="321"/>
    </row>
    <row r="19" spans="1:8" s="322" customFormat="1" ht="15" customHeight="1">
      <c r="A19" s="320"/>
      <c r="B19" s="320"/>
      <c r="C19" s="320"/>
      <c r="D19" s="320"/>
      <c r="E19" s="320"/>
      <c r="F19" s="320"/>
      <c r="G19" s="320"/>
      <c r="H19" s="321"/>
    </row>
    <row r="20" spans="1:8" s="322" customFormat="1" ht="15" customHeight="1">
      <c r="A20" s="320"/>
      <c r="B20" s="320"/>
      <c r="C20" s="320"/>
      <c r="D20" s="320"/>
      <c r="E20" s="320"/>
      <c r="F20" s="320"/>
      <c r="G20" s="320"/>
      <c r="H20" s="321"/>
    </row>
    <row r="21" spans="1:8" s="322" customFormat="1" ht="15" customHeight="1">
      <c r="A21" s="320"/>
      <c r="B21" s="320"/>
      <c r="C21" s="320"/>
      <c r="D21" s="320"/>
      <c r="E21" s="320"/>
      <c r="F21" s="320"/>
      <c r="G21" s="320"/>
      <c r="H21" s="321"/>
    </row>
    <row r="22" spans="1:8" s="322" customFormat="1" ht="15" customHeight="1">
      <c r="A22" s="320"/>
      <c r="B22" s="320"/>
      <c r="C22" s="320"/>
      <c r="D22" s="320"/>
      <c r="E22" s="320"/>
      <c r="F22" s="320"/>
      <c r="G22" s="320"/>
      <c r="H22" s="321"/>
    </row>
    <row r="24" spans="1:8" ht="19.95" customHeight="1" thickBot="1">
      <c r="A24" s="762"/>
      <c r="B24" s="34"/>
      <c r="E24" s="34"/>
      <c r="G24"/>
      <c r="H24"/>
    </row>
    <row r="25" spans="1:8" ht="19.95" customHeight="1" thickBot="1">
      <c r="A25" s="322"/>
      <c r="B25" s="1112">
        <v>2020</v>
      </c>
      <c r="C25" s="1113"/>
      <c r="D25" s="1112">
        <v>2021</v>
      </c>
      <c r="E25" s="1113"/>
      <c r="G25"/>
      <c r="H25"/>
    </row>
    <row r="26" spans="1:8" ht="18" customHeight="1">
      <c r="A26" s="35" t="s">
        <v>90</v>
      </c>
      <c r="B26" s="691">
        <v>174</v>
      </c>
      <c r="C26" s="692">
        <f>B26/$B$31</f>
        <v>0.53374233128834359</v>
      </c>
      <c r="D26" s="691">
        <v>159</v>
      </c>
      <c r="E26" s="692">
        <f>D26/$D$31</f>
        <v>0.48181818181818181</v>
      </c>
      <c r="G26"/>
      <c r="H26" s="769"/>
    </row>
    <row r="27" spans="1:8" ht="18" customHeight="1">
      <c r="A27" s="36" t="s">
        <v>91</v>
      </c>
      <c r="B27" s="693">
        <v>63</v>
      </c>
      <c r="C27" s="694">
        <f t="shared" ref="C27:C31" si="0">B27/$B$31</f>
        <v>0.19325153374233128</v>
      </c>
      <c r="D27" s="693">
        <v>63</v>
      </c>
      <c r="E27" s="694">
        <f t="shared" ref="E27:E31" si="1">D27/$D$31</f>
        <v>0.19090909090909092</v>
      </c>
      <c r="G27"/>
      <c r="H27"/>
    </row>
    <row r="28" spans="1:8" ht="18" customHeight="1">
      <c r="A28" s="36" t="s">
        <v>92</v>
      </c>
      <c r="B28" s="693">
        <v>58</v>
      </c>
      <c r="C28" s="694">
        <f t="shared" si="0"/>
        <v>0.17791411042944785</v>
      </c>
      <c r="D28" s="693">
        <v>78</v>
      </c>
      <c r="E28" s="694">
        <f t="shared" si="1"/>
        <v>0.23636363636363636</v>
      </c>
      <c r="G28"/>
      <c r="H28"/>
    </row>
    <row r="29" spans="1:8" ht="18" customHeight="1">
      <c r="A29" s="36" t="s">
        <v>93</v>
      </c>
      <c r="B29" s="693">
        <v>26</v>
      </c>
      <c r="C29" s="694">
        <f t="shared" si="0"/>
        <v>7.9754601226993863E-2</v>
      </c>
      <c r="D29" s="693">
        <v>21</v>
      </c>
      <c r="E29" s="694">
        <f t="shared" si="1"/>
        <v>6.363636363636363E-2</v>
      </c>
      <c r="G29"/>
      <c r="H29" s="769"/>
    </row>
    <row r="30" spans="1:8" ht="18" customHeight="1" thickBot="1">
      <c r="A30" s="37" t="s">
        <v>94</v>
      </c>
      <c r="B30" s="695">
        <v>5</v>
      </c>
      <c r="C30" s="696">
        <f t="shared" si="0"/>
        <v>1.5337423312883436E-2</v>
      </c>
      <c r="D30" s="695">
        <v>9</v>
      </c>
      <c r="E30" s="696">
        <f t="shared" si="1"/>
        <v>2.7272727272727271E-2</v>
      </c>
      <c r="G30"/>
      <c r="H30"/>
    </row>
    <row r="31" spans="1:8" ht="19.95" customHeight="1" thickBot="1">
      <c r="A31" s="38" t="s">
        <v>86</v>
      </c>
      <c r="B31" s="697">
        <f>SUM(B26:B30)</f>
        <v>326</v>
      </c>
      <c r="C31" s="698">
        <f t="shared" si="0"/>
        <v>1</v>
      </c>
      <c r="D31" s="697">
        <f>SUM(D26:D30)</f>
        <v>330</v>
      </c>
      <c r="E31" s="698">
        <f t="shared" si="1"/>
        <v>1</v>
      </c>
      <c r="G31"/>
      <c r="H31"/>
    </row>
    <row r="32" spans="1:8" ht="15" customHeight="1"/>
  </sheetData>
  <mergeCells count="2">
    <mergeCell ref="B25:C25"/>
    <mergeCell ref="D25:E25"/>
  </mergeCells>
  <printOptions horizontalCentered="1"/>
  <pageMargins left="0" right="0" top="0.35433070866141736" bottom="0.31496062992125984" header="0" footer="0.19685039370078741"/>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74</vt:i4>
      </vt:variant>
      <vt:variant>
        <vt:lpstr>Rangos con nombre</vt:lpstr>
      </vt:variant>
      <vt:variant>
        <vt:i4>39</vt:i4>
      </vt:variant>
    </vt:vector>
  </HeadingPairs>
  <TitlesOfParts>
    <vt:vector size="113" baseType="lpstr">
      <vt:lpstr>Aurkibidea</vt:lpstr>
      <vt:lpstr>C1</vt:lpstr>
      <vt:lpstr>C2</vt:lpstr>
      <vt:lpstr>CyG3</vt:lpstr>
      <vt:lpstr>C4</vt:lpstr>
      <vt:lpstr>5.G</vt:lpstr>
      <vt:lpstr>G6.</vt:lpstr>
      <vt:lpstr>C7</vt:lpstr>
      <vt:lpstr>G8</vt:lpstr>
      <vt:lpstr>C9</vt:lpstr>
      <vt:lpstr>C10</vt:lpstr>
      <vt:lpstr>G11</vt:lpstr>
      <vt:lpstr>C12.</vt:lpstr>
      <vt:lpstr>C13</vt:lpstr>
      <vt:lpstr>C14</vt:lpstr>
      <vt:lpstr>C15</vt:lpstr>
      <vt:lpstr>G16</vt:lpstr>
      <vt:lpstr>C17.</vt:lpstr>
      <vt:lpstr>C18</vt:lpstr>
      <vt:lpstr>C19</vt:lpstr>
      <vt:lpstr>G20.</vt:lpstr>
      <vt:lpstr>G21</vt:lpstr>
      <vt:lpstr>G22</vt:lpstr>
      <vt:lpstr>C23</vt:lpstr>
      <vt:lpstr>G24</vt:lpstr>
      <vt:lpstr>G25</vt:lpstr>
      <vt:lpstr>Lehengo C26 desag.</vt:lpstr>
      <vt:lpstr>G26</vt:lpstr>
      <vt:lpstr>C27</vt:lpstr>
      <vt:lpstr>C28</vt:lpstr>
      <vt:lpstr>G29</vt:lpstr>
      <vt:lpstr>Lehengo G30 desagertzen da</vt:lpstr>
      <vt:lpstr>C30</vt:lpstr>
      <vt:lpstr>C31</vt:lpstr>
      <vt:lpstr>C32</vt:lpstr>
      <vt:lpstr>C33</vt:lpstr>
      <vt:lpstr>C34</vt:lpstr>
      <vt:lpstr>C35</vt:lpstr>
      <vt:lpstr>G36</vt:lpstr>
      <vt:lpstr>G37</vt:lpstr>
      <vt:lpstr>C38</vt:lpstr>
      <vt:lpstr>C39 </vt:lpstr>
      <vt:lpstr>C40 </vt:lpstr>
      <vt:lpstr>G41</vt:lpstr>
      <vt:lpstr>G42</vt:lpstr>
      <vt:lpstr>G43</vt:lpstr>
      <vt:lpstr>C44</vt:lpstr>
      <vt:lpstr>G45</vt:lpstr>
      <vt:lpstr>C46</vt:lpstr>
      <vt:lpstr>G47</vt:lpstr>
      <vt:lpstr>G48</vt:lpstr>
      <vt:lpstr>C49</vt:lpstr>
      <vt:lpstr>C50</vt:lpstr>
      <vt:lpstr>C51</vt:lpstr>
      <vt:lpstr>C52</vt:lpstr>
      <vt:lpstr>G53</vt:lpstr>
      <vt:lpstr>G54</vt:lpstr>
      <vt:lpstr>G55</vt:lpstr>
      <vt:lpstr>G56</vt:lpstr>
      <vt:lpstr>G57</vt:lpstr>
      <vt:lpstr>G58</vt:lpstr>
      <vt:lpstr>G59</vt:lpstr>
      <vt:lpstr>G60</vt:lpstr>
      <vt:lpstr>C61 </vt:lpstr>
      <vt:lpstr>C62</vt:lpstr>
      <vt:lpstr>C63 </vt:lpstr>
      <vt:lpstr>C64</vt:lpstr>
      <vt:lpstr>C65</vt:lpstr>
      <vt:lpstr>C66</vt:lpstr>
      <vt:lpstr>C67</vt:lpstr>
      <vt:lpstr>C68</vt:lpstr>
      <vt:lpstr>C69</vt:lpstr>
      <vt:lpstr>C70 </vt:lpstr>
      <vt:lpstr>C71</vt:lpstr>
      <vt:lpstr>'C69'!Área_de_impresión</vt:lpstr>
      <vt:lpstr>Aurkibidea!Print_Area</vt:lpstr>
      <vt:lpstr>'C1'!Print_Area</vt:lpstr>
      <vt:lpstr>C12.!Print_Area</vt:lpstr>
      <vt:lpstr>'C13'!Print_Area</vt:lpstr>
      <vt:lpstr>'C14'!Print_Area</vt:lpstr>
      <vt:lpstr>'C15'!Print_Area</vt:lpstr>
      <vt:lpstr>'C28'!Print_Area</vt:lpstr>
      <vt:lpstr>'C71'!Print_Area</vt:lpstr>
      <vt:lpstr>'G11'!Print_Area</vt:lpstr>
      <vt:lpstr>'G16'!Print_Area</vt:lpstr>
      <vt:lpstr>G20.!Print_Area</vt:lpstr>
      <vt:lpstr>'G21'!Print_Area</vt:lpstr>
      <vt:lpstr>'G22'!Print_Area</vt:lpstr>
      <vt:lpstr>'G24'!Print_Area</vt:lpstr>
      <vt:lpstr>'G25'!Print_Area</vt:lpstr>
      <vt:lpstr>'G26'!Print_Area</vt:lpstr>
      <vt:lpstr>'G29'!Print_Area</vt:lpstr>
      <vt:lpstr>'G41'!Print_Area</vt:lpstr>
      <vt:lpstr>'G42'!Print_Area</vt:lpstr>
      <vt:lpstr>'G43'!Print_Area</vt:lpstr>
      <vt:lpstr>'G45'!Print_Area</vt:lpstr>
      <vt:lpstr>'G47'!Print_Area</vt:lpstr>
      <vt:lpstr>'G48'!Print_Area</vt:lpstr>
      <vt:lpstr>'G53'!Print_Area</vt:lpstr>
      <vt:lpstr>'G54'!Print_Area</vt:lpstr>
      <vt:lpstr>'G55'!Print_Area</vt:lpstr>
      <vt:lpstr>'G56'!Print_Area</vt:lpstr>
      <vt:lpstr>'G57'!Print_Area</vt:lpstr>
      <vt:lpstr>'G58'!Print_Area</vt:lpstr>
      <vt:lpstr>G6.!Print_Area</vt:lpstr>
      <vt:lpstr>'G60'!Print_Area</vt:lpstr>
      <vt:lpstr>'G8'!Print_Area</vt:lpstr>
      <vt:lpstr>'Lehengo G30 desagertzen da'!Print_Area</vt:lpstr>
      <vt:lpstr>C12.!Print_Titles</vt:lpstr>
      <vt:lpstr>'C13'!Print_Titles</vt:lpstr>
      <vt:lpstr>'C14'!Print_Titles</vt:lpstr>
      <vt:lpstr>'C15'!Print_Titles</vt:lpstr>
      <vt:lpstr>'C66'!Print_Titles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2018-04-05T06:57:09Z</dcterms:created>
  <dcterms:modified xsi:type="dcterms:W3CDTF">2023-08-31T11:46:15Z</dcterms:modified>
</cp:coreProperties>
</file>